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suedtirolerbauernbund.sharepoint.com/sites/Projekt_INNOProdukte_2020/Shared Documents/General/AP1_Potenzialanalyse/05_Wirtschaftlichkeitsrechner/"/>
    </mc:Choice>
  </mc:AlternateContent>
  <xr:revisionPtr revIDLastSave="12" documentId="8_{775FF3B4-BF75-4DE9-9E77-F7DF0B0DE29E}" xr6:coauthVersionLast="41" xr6:coauthVersionMax="41" xr10:uidLastSave="{EB9DEA60-94EA-4F91-BCA7-F1B2C6AB8835}"/>
  <workbookProtection workbookAlgorithmName="SHA-512" workbookHashValue="rNJBm6V6b5vLC3N8qhwvbYmLjRmqDRK5isI0F9Qo1i+EkMoQTw3y8LXTjQRaRMZZGgUmFDOMBBIB2/D1xLFnAw==" workbookSaltValue="GelhVk15VfwcJBBsWX0ewQ==" workbookSpinCount="100000" lockStructure="1"/>
  <bookViews>
    <workbookView xWindow="28680" yWindow="-120" windowWidth="29040" windowHeight="15840" xr2:uid="{84B8E975-7A3C-424B-97B7-57465FC99719}"/>
  </bookViews>
  <sheets>
    <sheet name="Produktionskostenrechnung" sheetId="2" r:id="rId1"/>
    <sheet name="(Kostenkomponenten)" sheetId="1"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9" i="2" l="1"/>
  <c r="C19" i="2" l="1"/>
  <c r="N43" i="2" l="1"/>
  <c r="N42" i="2"/>
  <c r="N41" i="2"/>
  <c r="N40" i="2"/>
  <c r="N39" i="2"/>
  <c r="N38" i="2"/>
  <c r="M43" i="2"/>
  <c r="M42" i="2"/>
  <c r="M41" i="2"/>
  <c r="M40" i="2"/>
  <c r="M39" i="2"/>
  <c r="M38" i="2"/>
  <c r="E39" i="1"/>
  <c r="E38" i="1"/>
  <c r="E37" i="1"/>
  <c r="E36" i="1"/>
  <c r="E34" i="1"/>
  <c r="D39" i="1"/>
  <c r="D38" i="1"/>
  <c r="D37" i="1"/>
  <c r="D36" i="1"/>
  <c r="D35" i="1"/>
  <c r="D34" i="1"/>
  <c r="I28" i="2"/>
  <c r="I16" i="2" l="1"/>
  <c r="I18" i="2"/>
  <c r="I17" i="2"/>
  <c r="Q19" i="2" l="1"/>
  <c r="X19" i="2" s="1"/>
  <c r="Q22" i="2"/>
  <c r="Q23" i="2"/>
  <c r="Q25" i="2"/>
  <c r="Q27" i="2"/>
  <c r="Q30" i="2"/>
  <c r="P19" i="2"/>
  <c r="W19" i="2" s="1"/>
  <c r="P23" i="2"/>
  <c r="P24" i="2"/>
  <c r="P25" i="2"/>
  <c r="P26" i="2"/>
  <c r="P27" i="2"/>
  <c r="P28" i="2"/>
  <c r="P30" i="2"/>
  <c r="P31" i="2"/>
  <c r="O19" i="2"/>
  <c r="V19" i="2" s="1"/>
  <c r="O22" i="2"/>
  <c r="O23" i="2"/>
  <c r="O24" i="2"/>
  <c r="O25" i="2"/>
  <c r="O26" i="2"/>
  <c r="O27" i="2"/>
  <c r="O28" i="2"/>
  <c r="O30" i="2"/>
  <c r="O31" i="2"/>
  <c r="N19" i="2"/>
  <c r="U19" i="2" s="1"/>
  <c r="N21" i="2"/>
  <c r="N22" i="2"/>
  <c r="N23" i="2"/>
  <c r="N24" i="2"/>
  <c r="N25" i="2"/>
  <c r="N26" i="2"/>
  <c r="N27" i="2"/>
  <c r="N28" i="2"/>
  <c r="N30" i="2"/>
  <c r="N31" i="2"/>
  <c r="M19" i="2"/>
  <c r="T19" i="2" s="1"/>
  <c r="M21" i="2"/>
  <c r="M22" i="2"/>
  <c r="M23" i="2"/>
  <c r="M24" i="2"/>
  <c r="M25" i="2"/>
  <c r="M26" i="2"/>
  <c r="M27" i="2"/>
  <c r="M28" i="2"/>
  <c r="M30" i="2"/>
  <c r="M31" i="2"/>
  <c r="Q18" i="2"/>
  <c r="X18" i="2" s="1"/>
  <c r="P18" i="2"/>
  <c r="W18" i="2" s="1"/>
  <c r="O18" i="2"/>
  <c r="V18" i="2" s="1"/>
  <c r="N18" i="2"/>
  <c r="U18" i="2" s="1"/>
  <c r="M18" i="2"/>
  <c r="T18" i="2" s="1"/>
  <c r="L19" i="2"/>
  <c r="S19" i="2" s="1"/>
  <c r="L21" i="2"/>
  <c r="L22" i="2"/>
  <c r="L23" i="2"/>
  <c r="L24" i="2"/>
  <c r="L25" i="2"/>
  <c r="L26" i="2"/>
  <c r="L27" i="2"/>
  <c r="L28" i="2"/>
  <c r="L30" i="2"/>
  <c r="L31" i="2"/>
  <c r="L18" i="2"/>
  <c r="S18" i="2" s="1"/>
  <c r="O21" i="2"/>
  <c r="J24" i="1"/>
  <c r="Q31" i="2" s="1"/>
  <c r="Q28" i="2"/>
  <c r="Q24" i="2"/>
  <c r="Q26" i="2"/>
  <c r="Q21" i="2"/>
  <c r="P22" i="2"/>
  <c r="F26" i="1"/>
  <c r="F30" i="1" s="1"/>
  <c r="G26" i="1"/>
  <c r="G30" i="1" s="1"/>
  <c r="H26" i="1"/>
  <c r="H30" i="1" s="1"/>
  <c r="L26" i="1"/>
  <c r="L30" i="1" s="1"/>
  <c r="M26" i="1"/>
  <c r="M30" i="1" s="1"/>
  <c r="E26" i="1"/>
  <c r="E30" i="1" s="1"/>
  <c r="I26" i="1" l="1"/>
  <c r="I30" i="1" s="1"/>
  <c r="U27" i="2"/>
  <c r="T28" i="2"/>
  <c r="P21" i="2"/>
  <c r="P33" i="2" s="1"/>
  <c r="U26" i="2"/>
  <c r="T23" i="2"/>
  <c r="T30" i="2"/>
  <c r="V28" i="2"/>
  <c r="T21" i="2"/>
  <c r="V27" i="2"/>
  <c r="W31" i="2"/>
  <c r="V21" i="2"/>
  <c r="V26" i="2"/>
  <c r="W24" i="2"/>
  <c r="W30" i="2"/>
  <c r="U24" i="2"/>
  <c r="W22" i="2"/>
  <c r="V24" i="2"/>
  <c r="X25" i="2"/>
  <c r="U23" i="2"/>
  <c r="U31" i="2"/>
  <c r="U22" i="2"/>
  <c r="V25" i="2"/>
  <c r="W28" i="2"/>
  <c r="S30" i="2"/>
  <c r="W27" i="2"/>
  <c r="U30" i="2"/>
  <c r="U21" i="2"/>
  <c r="S28" i="2"/>
  <c r="U25" i="2"/>
  <c r="W23" i="2"/>
  <c r="X28" i="2"/>
  <c r="X29" i="2"/>
  <c r="X27" i="2"/>
  <c r="S31" i="2"/>
  <c r="S21" i="2"/>
  <c r="S23" i="2"/>
  <c r="S22" i="2"/>
  <c r="T31" i="2"/>
  <c r="T22" i="2"/>
  <c r="X26" i="2"/>
  <c r="X24" i="2"/>
  <c r="T24" i="2"/>
  <c r="T25" i="2"/>
  <c r="T27" i="2"/>
  <c r="X23" i="2"/>
  <c r="X31" i="2"/>
  <c r="X22" i="2"/>
  <c r="T26" i="2"/>
  <c r="X30" i="2"/>
  <c r="X21" i="2"/>
  <c r="S27" i="2"/>
  <c r="S26" i="2"/>
  <c r="S25" i="2"/>
  <c r="V30" i="2"/>
  <c r="V29" i="2"/>
  <c r="V23" i="2"/>
  <c r="V22" i="2"/>
  <c r="V31" i="2"/>
  <c r="S24" i="2"/>
  <c r="W29" i="2"/>
  <c r="W25" i="2"/>
  <c r="W26" i="2"/>
  <c r="U28" i="2"/>
  <c r="O33" i="2"/>
  <c r="U29" i="2"/>
  <c r="Q33" i="2"/>
  <c r="M33" i="2"/>
  <c r="N33" i="2"/>
  <c r="L33" i="2"/>
  <c r="J26" i="1"/>
  <c r="J30" i="1" s="1"/>
  <c r="C25" i="2" l="1"/>
  <c r="W21" i="2"/>
  <c r="W33" i="2" s="1"/>
  <c r="C31" i="2"/>
  <c r="C33" i="2"/>
  <c r="C34" i="2"/>
  <c r="C30" i="2"/>
  <c r="C29" i="2"/>
  <c r="C26" i="2"/>
  <c r="C27" i="2"/>
  <c r="C28" i="2"/>
  <c r="U33" i="2"/>
  <c r="C32" i="2"/>
  <c r="X33" i="2"/>
  <c r="S33" i="2"/>
  <c r="T33" i="2"/>
  <c r="V33" i="2"/>
  <c r="C35" i="2" l="1"/>
  <c r="H37" i="2" s="1"/>
  <c r="I37" i="2" l="1"/>
  <c r="I19" i="2"/>
  <c r="I20" i="2" s="1"/>
  <c r="I31" i="2" l="1"/>
  <c r="H36" i="2"/>
  <c r="I36" i="2" l="1"/>
  <c r="I38" i="2" s="1"/>
  <c r="H38" i="2"/>
  <c r="H40" i="2" l="1"/>
  <c r="H41" i="2" s="1"/>
  <c r="I40" i="2"/>
  <c r="I4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Micheletti Werner</author>
    <author>Luggin Lukas</author>
  </authors>
  <commentList>
    <comment ref="F14" authorId="0" shapeId="0" xr:uid="{3C3A6034-EF31-453E-81D7-B12D4B25701F}">
      <text>
        <r>
          <rPr>
            <sz val="9"/>
            <color indexed="81"/>
            <rFont val="Segoe UI"/>
            <charset val="1"/>
          </rPr>
          <t xml:space="preserve">Eine Abschreibung verteilt die Kosten von Sachkapital (Maschinen, Gebäude, Geräte, etc.) die in einem spezifischen Jahr anfallen, über die gesamte Nutzungsdauer. Dazu werden die Wiederbeschaffungskosten durch die Nutzungsdauer dividiert. Praktisch handelt es sich hierbei um jenes Geld, welches ein Landwirt jedes Jahr beiseitelegen sollte, um am Ende der Nutzungsdauer eine Ersatzinvestition tätigen zu können.
Die Stellen der kalkulatorischen Fixkosten sind stark von der Beschaffenheit des Betriebs abhängig. </t>
        </r>
      </text>
    </comment>
    <comment ref="B23" authorId="0" shapeId="0" xr:uid="{00A4E6F6-9607-4584-AB60-FB2E2840AFF4}">
      <text>
        <r>
          <rPr>
            <sz val="9"/>
            <color indexed="81"/>
            <rFont val="Segoe UI"/>
            <charset val="1"/>
          </rPr>
          <t>Die variablen Produktionskosten ergeben sich aus der Summe der Einzelnen, während der Produktion entstehenden Kosten, wie beispielsweise für Rohstoffe, Schmiermittel oder Treibstoff, aber auch für auf Stundenbasis angestellte Arbeitskräfte wie Erntehelfer. Die eigene Arbeitskraft ist mit 15,50 € mitberücksichtigt.</t>
        </r>
      </text>
    </comment>
    <comment ref="F23" authorId="0" shapeId="0" xr:uid="{0A14D5F0-DFB4-458D-9008-6000221419B1}">
      <text>
        <r>
          <rPr>
            <sz val="9"/>
            <color indexed="81"/>
            <rFont val="Segoe UI"/>
            <charset val="1"/>
          </rPr>
          <t>Zu den laufenden Fixkosten gehören jene Kosten, die unabhängig von der Produktionsmenge in regelmäßigen Abständen bezahlt werden müssen, wie beispielsweise Mitgliedsbeiträge, Versicherungen oder Fremdkapitalzinsen. Sie berechnen sich als Summe all dieser Kostenstellen.</t>
        </r>
      </text>
    </comment>
    <comment ref="H35" authorId="1" shapeId="0" xr:uid="{04347EA0-452B-436F-B13A-B463E50714F7}">
      <text>
        <r>
          <rPr>
            <sz val="9"/>
            <color indexed="81"/>
            <rFont val="Segoe UI"/>
            <family val="2"/>
          </rPr>
          <t xml:space="preserve">Der Prozentsatz richtet sich nach der Umsatzbeteiligungen des Gemüseanbaus bzw. der jeweiligen Kultur am Gesamtumsatz des Betriebes.
</t>
        </r>
      </text>
    </comment>
  </commentList>
</comments>
</file>

<file path=xl/sharedStrings.xml><?xml version="1.0" encoding="utf-8"?>
<sst xmlns="http://schemas.openxmlformats.org/spreadsheetml/2006/main" count="129" uniqueCount="61">
  <si>
    <t>Entwickelt vom Beratungsring Berglandwirtschaft (BRING) im Rahmen des Projektes INNOProdukte</t>
  </si>
  <si>
    <t>Die Kostenangaben in den folgenden Tabellen sind immer als indikativ zu verstehen. Der effektive Kostenaufwand hängt von der jeweiligen Betriebsorganisation und -struktur ab.</t>
  </si>
  <si>
    <t>Errichtungskosten</t>
  </si>
  <si>
    <t>Arbeitsschritt</t>
  </si>
  <si>
    <t>Kultur</t>
  </si>
  <si>
    <t xml:space="preserve">Blumenkohl </t>
  </si>
  <si>
    <t>Weißkohl</t>
  </si>
  <si>
    <t>Radicchio (Chioggia)</t>
  </si>
  <si>
    <t>Rote Bete</t>
  </si>
  <si>
    <t>Eisbergsalat</t>
  </si>
  <si>
    <t>Kartoffel</t>
  </si>
  <si>
    <t>Abschreibung Einrichtung</t>
  </si>
  <si>
    <t>Referenzfläche</t>
  </si>
  <si>
    <t>Erntemenge</t>
  </si>
  <si>
    <t>Bodenbearbeitung</t>
  </si>
  <si>
    <t>Pflanzung/Aussaat</t>
  </si>
  <si>
    <t>Düngung</t>
  </si>
  <si>
    <t>Versicherungen (Geäude, Haftpflicht usw.)</t>
  </si>
  <si>
    <t>Beikrautregulierung</t>
  </si>
  <si>
    <t>Sozialabgaben</t>
  </si>
  <si>
    <t>Pflanzenschutz</t>
  </si>
  <si>
    <t>Mitgliedsbeiträge, Buchführung usw.</t>
  </si>
  <si>
    <t>Ernte</t>
  </si>
  <si>
    <t>Transport</t>
  </si>
  <si>
    <t>Zusätzliche Arbeit</t>
  </si>
  <si>
    <t>Material</t>
  </si>
  <si>
    <t>Pflanzmaterial/Saatgut</t>
  </si>
  <si>
    <t>Summe Fixkosten</t>
  </si>
  <si>
    <t>Summe Kosten Reffl.</t>
  </si>
  <si>
    <t>Gesamtkosten</t>
  </si>
  <si>
    <t>-</t>
  </si>
  <si>
    <t xml:space="preserve">Gegenüberstellung Kulturen </t>
  </si>
  <si>
    <t>Erdbeere</t>
  </si>
  <si>
    <t>Himbeere</t>
  </si>
  <si>
    <t>x</t>
  </si>
  <si>
    <t>Geplante Anbaufläche</t>
  </si>
  <si>
    <t>Kosten gepl. Anbaufläche (linear)</t>
  </si>
  <si>
    <t xml:space="preserve">Abschreibung Gebäude </t>
  </si>
  <si>
    <t>Umsatzbeteilung des Betriebszweiges (in %)</t>
  </si>
  <si>
    <t>Summe fixe Barausgaben</t>
  </si>
  <si>
    <t>Zinsansatz eingesetztes Kapital</t>
  </si>
  <si>
    <t>Summe kalkulatorische Fixkosten</t>
  </si>
  <si>
    <t>Allgemeine Angaben</t>
  </si>
  <si>
    <t>Kostenstelle</t>
  </si>
  <si>
    <t>Eingabefelder</t>
  </si>
  <si>
    <t>Nutzungsdauer bzw. Zinssatz</t>
  </si>
  <si>
    <t>Kosten gepl. Fläche</t>
  </si>
  <si>
    <t>Kosten gesamt</t>
  </si>
  <si>
    <t>Anteil Summe Fixkosten Betriebszweig</t>
  </si>
  <si>
    <t>zu erwartende Erntemenge geplante Fläche</t>
  </si>
  <si>
    <t>Kosten je kg</t>
  </si>
  <si>
    <t>Unternehmerisches Risiko</t>
  </si>
  <si>
    <t>Gesamtkosten / Herstellungskosten</t>
  </si>
  <si>
    <r>
      <t xml:space="preserve">Produktionskostenrechner Gemüseanbau </t>
    </r>
    <r>
      <rPr>
        <sz val="11"/>
        <color rgb="FF698A48"/>
        <rFont val="MetaBook-Roman"/>
        <family val="2"/>
      </rPr>
      <t xml:space="preserve">(Mai 2023) </t>
    </r>
    <r>
      <rPr>
        <sz val="24"/>
        <color rgb="FF698A48"/>
        <rFont val="MetaBook-Roman"/>
        <family val="2"/>
      </rPr>
      <t xml:space="preserve"> </t>
    </r>
  </si>
  <si>
    <t xml:space="preserve">Variable Produktionskosten </t>
  </si>
  <si>
    <t>Kalkulatorische Fixkosten für die Lagerung</t>
  </si>
  <si>
    <t>Abschreibung Maschinen und Geräte</t>
  </si>
  <si>
    <t>Fixe Barausgaben</t>
  </si>
  <si>
    <t>Mindestpreis Weiterverarbeitung / Direktvermarktung</t>
  </si>
  <si>
    <t>Summe variable Produktionskosten</t>
  </si>
  <si>
    <t>Ein landwirtschaftlicher Betrieb folgt den gleichen Prinzipien wie ein beliebig anderes Unternehmen aus der Wirtschaft: Er wird versuchen, möglichst gewinnorientiert zu arbeiten, darf dabei aber auch die Nachhaltigkeit nicht aus den Augen verlieren. Die Kostenrechnung hilft dem Landwirt, die Wirtschaftlichkeit seiner Produktion im Blick zu behalten. Damit kann er auf Basis der anfallenden Produktionskosten den entsprechenden Preis für das Endprodukt festlegen. 
Mit Hilfe des vorliegenden Rechners können die Kosten für die Rohstoffproduktion vor der anschließenden Veredelung erhoben werden. Für eine einfache Berechnung werden die Kosten in variable Produktionskosten (Kosten je nach Anbaufläche bzw. -mengen), kalkulatorische Fixkosten (Abschreibungen und Zinsen) und fixe Barausgaben unterteilt.
Die blau hinterlegten Felder sind für jeden Betrieb bzw. jede Kulturart individuell auszufüllen. Die weiß hinterlegten Felder beziehen sich auf Erfahrungswerte aus dem Gemüsebau in Südtirol.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</si>
</sst>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0\ &quot;m²&quot;"/>
    <numFmt numFmtId="165" formatCode="0\ &quot;kg&quot;"/>
    <numFmt numFmtId="166" formatCode="0.0%"/>
    <numFmt numFmtId="167" formatCode="#,#00\ &quot;m²&quot;"/>
    <numFmt numFmtId="168" formatCode="###&quot; Jahre&quot;"/>
    <numFmt numFmtId="169" formatCode="#,##0\ &quot;kg&quot;"/>
  </numFmts>
  <fonts count="23"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Calibri"/>
      <family val="2"/>
      <scheme val="minor"/>
    </font>
    <font>
      <sz val="22"/>
      <color theme="1"/>
      <name val="Calibri"/>
      <family val="2"/>
      <scheme val="minor"/>
    </font>
    <font>
      <sz val="11"/>
      <color theme="1"/>
      <name val="MetaBook-Roman"/>
      <family val="2"/>
    </font>
    <font>
      <b/>
      <sz val="24"/>
      <color rgb="FF698A48"/>
      <name val="MetaBook-Roman"/>
      <family val="2"/>
    </font>
    <font>
      <sz val="11"/>
      <color rgb="FF698A48"/>
      <name val="MetaBook-Roman"/>
      <family val="2"/>
    </font>
    <font>
      <sz val="24"/>
      <color rgb="FF698A48"/>
      <name val="MetaBook-Roman"/>
      <family val="2"/>
    </font>
    <font>
      <sz val="12"/>
      <color rgb="FF698A48"/>
      <name val="MetaBook-Roman"/>
      <family val="2"/>
    </font>
    <font>
      <sz val="12"/>
      <name val="MetaBook-Roman"/>
      <family val="2"/>
    </font>
    <font>
      <b/>
      <sz val="11"/>
      <name val="MetaBook-Roman"/>
      <family val="2"/>
    </font>
    <font>
      <sz val="9"/>
      <color indexed="81"/>
      <name val="Segoe UI"/>
      <charset val="1"/>
    </font>
    <font>
      <sz val="9"/>
      <color indexed="81"/>
      <name val="Segoe UI"/>
      <family val="2"/>
    </font>
    <font>
      <sz val="11"/>
      <name val="Arial"/>
      <family val="2"/>
    </font>
    <font>
      <sz val="11"/>
      <color rgb="FFFF0000"/>
      <name val="Arial"/>
      <family val="2"/>
    </font>
    <font>
      <sz val="11"/>
      <color rgb="FFFF0000"/>
      <name val="MetaBook-Roman"/>
      <family val="2"/>
    </font>
    <font>
      <sz val="11"/>
      <color rgb="FFFF0000"/>
      <name val="Calibri"/>
      <family val="2"/>
      <scheme val="minor"/>
    </font>
    <font>
      <b/>
      <sz val="11"/>
      <color theme="1"/>
      <name val="Arial"/>
      <family val="2"/>
    </font>
    <font>
      <b/>
      <sz val="11"/>
      <name val="Arial"/>
      <family val="2"/>
    </font>
    <font>
      <b/>
      <sz val="11"/>
      <color theme="1"/>
      <name val="Calibri"/>
      <family val="2"/>
      <scheme val="minor"/>
    </font>
    <font>
      <b/>
      <sz val="12"/>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indexed="9"/>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CCFFFF"/>
        <bgColor indexed="64"/>
      </patternFill>
    </fill>
    <fill>
      <patternFill patternType="solid">
        <fgColor theme="7" tint="0.79998168889431442"/>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style="thin">
        <color indexed="64"/>
      </left>
      <right/>
      <top/>
      <bottom style="double">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s>
  <cellStyleXfs count="4">
    <xf numFmtId="0" fontId="0" fillId="0" borderId="0"/>
    <xf numFmtId="44"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cellStyleXfs>
  <cellXfs count="138">
    <xf numFmtId="0" fontId="0" fillId="0" borderId="0" xfId="0"/>
    <xf numFmtId="164" fontId="0" fillId="0" borderId="0" xfId="0" applyNumberFormat="1"/>
    <xf numFmtId="44" fontId="0" fillId="0" borderId="0" xfId="0" applyNumberFormat="1"/>
    <xf numFmtId="164" fontId="0" fillId="2" borderId="0" xfId="0" applyNumberFormat="1" applyFill="1"/>
    <xf numFmtId="0" fontId="0" fillId="0" borderId="0" xfId="0" quotePrefix="1"/>
    <xf numFmtId="0" fontId="0" fillId="0" borderId="4" xfId="0" applyBorder="1"/>
    <xf numFmtId="0" fontId="0" fillId="0" borderId="5" xfId="0" applyBorder="1"/>
    <xf numFmtId="164" fontId="0" fillId="0" borderId="5" xfId="0" applyNumberFormat="1" applyBorder="1"/>
    <xf numFmtId="164" fontId="0" fillId="0" borderId="6" xfId="0" applyNumberFormat="1" applyBorder="1"/>
    <xf numFmtId="0" fontId="0" fillId="0" borderId="7" xfId="0" applyBorder="1"/>
    <xf numFmtId="0" fontId="0" fillId="0" borderId="8" xfId="0" applyBorder="1"/>
    <xf numFmtId="165" fontId="0" fillId="0" borderId="8" xfId="0" applyNumberFormat="1" applyBorder="1"/>
    <xf numFmtId="165" fontId="0" fillId="0" borderId="9" xfId="0" applyNumberFormat="1" applyBorder="1"/>
    <xf numFmtId="44" fontId="0" fillId="0" borderId="5" xfId="1" applyFont="1" applyBorder="1"/>
    <xf numFmtId="44" fontId="0" fillId="0" borderId="6" xfId="1" applyFont="1" applyBorder="1"/>
    <xf numFmtId="0" fontId="0" fillId="0" borderId="10" xfId="0" applyBorder="1"/>
    <xf numFmtId="44" fontId="0" fillId="0" borderId="0" xfId="1" applyFont="1" applyBorder="1"/>
    <xf numFmtId="44" fontId="0" fillId="0" borderId="11" xfId="1" applyFont="1" applyBorder="1"/>
    <xf numFmtId="44" fontId="0" fillId="0" borderId="8" xfId="1" applyFont="1" applyBorder="1"/>
    <xf numFmtId="44" fontId="0" fillId="0" borderId="9" xfId="1" applyFont="1" applyBorder="1"/>
    <xf numFmtId="0" fontId="5" fillId="0" borderId="0" xfId="0" applyFont="1"/>
    <xf numFmtId="0" fontId="0" fillId="3" borderId="1" xfId="0" applyFill="1" applyBorder="1"/>
    <xf numFmtId="0" fontId="0" fillId="3" borderId="2" xfId="0" applyFill="1" applyBorder="1"/>
    <xf numFmtId="0" fontId="0" fillId="3" borderId="3" xfId="0" applyFill="1" applyBorder="1"/>
    <xf numFmtId="0" fontId="6" fillId="0" borderId="0" xfId="0" applyFont="1" applyAlignment="1" applyProtection="1">
      <alignment vertical="center"/>
      <protection hidden="1"/>
    </xf>
    <xf numFmtId="0" fontId="6" fillId="0" borderId="0" xfId="0" applyFont="1" applyAlignment="1">
      <alignment horizontal="center" vertical="center"/>
    </xf>
    <xf numFmtId="0" fontId="6" fillId="0" borderId="0" xfId="0" applyFont="1" applyAlignment="1">
      <alignment vertical="center"/>
    </xf>
    <xf numFmtId="0" fontId="7" fillId="5" borderId="0" xfId="0" applyFont="1" applyFill="1" applyAlignment="1" applyProtection="1">
      <alignment vertical="center"/>
      <protection hidden="1"/>
    </xf>
    <xf numFmtId="0" fontId="10" fillId="5" borderId="0" xfId="0" applyFont="1" applyFill="1" applyAlignment="1" applyProtection="1">
      <alignment horizontal="left" vertical="center"/>
      <protection hidden="1"/>
    </xf>
    <xf numFmtId="0" fontId="12" fillId="0" borderId="0" xfId="0" applyFont="1" applyAlignment="1">
      <alignment vertical="center" wrapText="1"/>
    </xf>
    <xf numFmtId="0" fontId="12" fillId="0" borderId="0" xfId="0" applyFont="1" applyAlignment="1">
      <alignment horizontal="left" vertical="center" wrapText="1"/>
    </xf>
    <xf numFmtId="0" fontId="17" fillId="0" borderId="0" xfId="0" applyFont="1" applyAlignment="1" applyProtection="1">
      <alignment vertical="center"/>
      <protection hidden="1"/>
    </xf>
    <xf numFmtId="0" fontId="0" fillId="0" borderId="0" xfId="0" applyAlignment="1">
      <alignment vertical="center"/>
    </xf>
    <xf numFmtId="0" fontId="18" fillId="0" borderId="0" xfId="0" applyFont="1" applyAlignment="1">
      <alignment vertical="center"/>
    </xf>
    <xf numFmtId="0" fontId="3" fillId="0" borderId="0" xfId="0" applyFont="1" applyAlignment="1">
      <alignment vertical="center"/>
    </xf>
    <xf numFmtId="0" fontId="16" fillId="0" borderId="0" xfId="0" applyFont="1" applyAlignment="1">
      <alignment vertical="center"/>
    </xf>
    <xf numFmtId="0" fontId="3" fillId="0" borderId="4" xfId="0" applyFont="1" applyBorder="1" applyAlignment="1">
      <alignment vertical="center"/>
    </xf>
    <xf numFmtId="0" fontId="19" fillId="0" borderId="25" xfId="0" applyFont="1" applyBorder="1" applyAlignment="1">
      <alignment vertical="center"/>
    </xf>
    <xf numFmtId="0" fontId="19" fillId="0" borderId="1" xfId="0" applyFont="1" applyBorder="1" applyAlignment="1">
      <alignment horizontal="center" vertical="center"/>
    </xf>
    <xf numFmtId="0" fontId="19" fillId="0" borderId="1" xfId="0" applyFont="1" applyFill="1" applyBorder="1" applyAlignment="1">
      <alignment horizontal="center" vertical="center"/>
    </xf>
    <xf numFmtId="0" fontId="21" fillId="0" borderId="26" xfId="0" applyFont="1" applyBorder="1" applyAlignment="1">
      <alignment horizontal="center" vertical="center"/>
    </xf>
    <xf numFmtId="0" fontId="3" fillId="0" borderId="7" xfId="0" applyFont="1" applyBorder="1" applyAlignment="1">
      <alignment vertical="center"/>
    </xf>
    <xf numFmtId="44" fontId="3" fillId="0" borderId="22" xfId="0" applyNumberFormat="1" applyFont="1" applyBorder="1" applyAlignment="1">
      <alignment vertical="center"/>
    </xf>
    <xf numFmtId="0" fontId="3" fillId="0" borderId="13" xfId="0" applyFont="1" applyBorder="1" applyAlignment="1">
      <alignment vertical="center"/>
    </xf>
    <xf numFmtId="164" fontId="3" fillId="0" borderId="0" xfId="0" applyNumberFormat="1" applyFont="1" applyAlignment="1">
      <alignment vertical="center"/>
    </xf>
    <xf numFmtId="0" fontId="15" fillId="0" borderId="15" xfId="0" applyFont="1" applyBorder="1" applyAlignment="1">
      <alignment vertical="center"/>
    </xf>
    <xf numFmtId="44" fontId="3" fillId="0" borderId="29" xfId="1" applyFont="1" applyFill="1" applyBorder="1" applyAlignment="1">
      <alignment vertical="center"/>
    </xf>
    <xf numFmtId="44" fontId="3" fillId="0" borderId="23" xfId="0" applyNumberFormat="1" applyFont="1" applyBorder="1" applyAlignment="1">
      <alignment vertical="center"/>
    </xf>
    <xf numFmtId="165" fontId="3" fillId="0" borderId="0" xfId="0" applyNumberFormat="1" applyFont="1" applyAlignment="1">
      <alignment vertical="center"/>
    </xf>
    <xf numFmtId="0" fontId="20" fillId="9" borderId="17" xfId="0" applyFont="1" applyFill="1" applyBorder="1" applyAlignment="1">
      <alignment vertical="center"/>
    </xf>
    <xf numFmtId="44" fontId="19" fillId="9" borderId="27" xfId="0" applyNumberFormat="1" applyFont="1" applyFill="1" applyBorder="1" applyAlignment="1">
      <alignment vertical="center"/>
    </xf>
    <xf numFmtId="0" fontId="19" fillId="9" borderId="27" xfId="0" applyFont="1" applyFill="1" applyBorder="1" applyAlignment="1">
      <alignment vertical="center"/>
    </xf>
    <xf numFmtId="44" fontId="19" fillId="9" borderId="24" xfId="0" applyNumberFormat="1" applyFont="1" applyFill="1" applyBorder="1" applyAlignment="1">
      <alignment vertical="center"/>
    </xf>
    <xf numFmtId="0" fontId="21" fillId="0" borderId="25" xfId="0" applyFont="1" applyBorder="1" applyAlignment="1">
      <alignment horizontal="left" vertical="center"/>
    </xf>
    <xf numFmtId="44" fontId="3" fillId="0" borderId="0" xfId="1" applyFont="1" applyAlignment="1">
      <alignment vertical="center"/>
    </xf>
    <xf numFmtId="44" fontId="3" fillId="0" borderId="22" xfId="1" applyFont="1" applyBorder="1" applyAlignment="1">
      <alignment vertical="center"/>
    </xf>
    <xf numFmtId="0" fontId="3" fillId="0" borderId="2" xfId="0" applyFont="1"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0" fillId="0" borderId="12" xfId="0" applyBorder="1" applyAlignment="1">
      <alignment vertical="center"/>
    </xf>
    <xf numFmtId="0" fontId="3" fillId="0" borderId="12" xfId="0" applyFont="1" applyBorder="1" applyAlignment="1">
      <alignment vertical="center"/>
    </xf>
    <xf numFmtId="44" fontId="3" fillId="0" borderId="23" xfId="1" applyFont="1" applyBorder="1" applyAlignment="1">
      <alignment vertical="center"/>
    </xf>
    <xf numFmtId="44" fontId="3" fillId="0" borderId="0" xfId="0" applyNumberFormat="1" applyFont="1" applyAlignment="1">
      <alignment vertical="center"/>
    </xf>
    <xf numFmtId="0" fontId="3" fillId="0" borderId="0" xfId="0" quotePrefix="1" applyFont="1" applyAlignment="1">
      <alignment horizontal="right" vertical="center"/>
    </xf>
    <xf numFmtId="0" fontId="3" fillId="0" borderId="0" xfId="0" quotePrefix="1" applyFont="1" applyAlignment="1">
      <alignment vertical="center"/>
    </xf>
    <xf numFmtId="0" fontId="20" fillId="9" borderId="20" xfId="0" applyFont="1" applyFill="1" applyBorder="1" applyAlignment="1">
      <alignment vertical="center"/>
    </xf>
    <xf numFmtId="44" fontId="19" fillId="9" borderId="34" xfId="0" applyNumberFormat="1" applyFont="1" applyFill="1" applyBorder="1" applyAlignment="1">
      <alignment vertical="center"/>
    </xf>
    <xf numFmtId="0" fontId="19" fillId="9" borderId="34" xfId="0" applyFont="1" applyFill="1" applyBorder="1" applyAlignment="1">
      <alignment vertical="center"/>
    </xf>
    <xf numFmtId="44" fontId="19" fillId="9" borderId="35" xfId="0" applyNumberFormat="1" applyFont="1" applyFill="1" applyBorder="1" applyAlignment="1">
      <alignment vertical="center"/>
    </xf>
    <xf numFmtId="0" fontId="2" fillId="0" borderId="7" xfId="0" applyFont="1" applyBorder="1" applyAlignment="1">
      <alignment vertical="center"/>
    </xf>
    <xf numFmtId="0" fontId="15" fillId="0" borderId="13" xfId="0" applyFont="1" applyFill="1" applyBorder="1" applyAlignment="1">
      <alignment vertical="center"/>
    </xf>
    <xf numFmtId="0" fontId="2" fillId="0" borderId="13" xfId="0" applyFont="1" applyBorder="1" applyAlignment="1">
      <alignment vertical="center"/>
    </xf>
    <xf numFmtId="0" fontId="20" fillId="4" borderId="27" xfId="0" applyFont="1" applyFill="1" applyBorder="1" applyAlignment="1">
      <alignment vertical="center"/>
    </xf>
    <xf numFmtId="0" fontId="20" fillId="4" borderId="17" xfId="0" applyFont="1" applyFill="1" applyBorder="1" applyAlignment="1">
      <alignment vertical="center"/>
    </xf>
    <xf numFmtId="0" fontId="0" fillId="3" borderId="32" xfId="0" applyFill="1" applyBorder="1"/>
    <xf numFmtId="164" fontId="0" fillId="0" borderId="32" xfId="0" applyNumberFormat="1" applyBorder="1"/>
    <xf numFmtId="165" fontId="0" fillId="0" borderId="32" xfId="0" applyNumberFormat="1" applyBorder="1"/>
    <xf numFmtId="0" fontId="21" fillId="3" borderId="32" xfId="0" applyFont="1" applyFill="1" applyBorder="1"/>
    <xf numFmtId="0" fontId="21" fillId="0" borderId="32" xfId="0" applyFont="1" applyBorder="1"/>
    <xf numFmtId="0" fontId="2" fillId="0" borderId="4" xfId="0" applyFont="1" applyBorder="1" applyAlignment="1">
      <alignment vertical="center"/>
    </xf>
    <xf numFmtId="0" fontId="3" fillId="0" borderId="36" xfId="0" applyFont="1" applyBorder="1" applyAlignment="1">
      <alignment vertical="center"/>
    </xf>
    <xf numFmtId="169" fontId="15" fillId="0" borderId="33" xfId="0" applyNumberFormat="1" applyFont="1" applyBorder="1" applyAlignment="1">
      <alignment vertical="center"/>
    </xf>
    <xf numFmtId="165" fontId="0" fillId="0" borderId="0" xfId="0" applyNumberFormat="1" applyAlignment="1">
      <alignment vertical="center"/>
    </xf>
    <xf numFmtId="164" fontId="0" fillId="0" borderId="0" xfId="0" applyNumberFormat="1" applyAlignment="1">
      <alignment vertical="center"/>
    </xf>
    <xf numFmtId="44" fontId="20" fillId="4" borderId="24" xfId="0" applyNumberFormat="1" applyFont="1" applyFill="1" applyBorder="1" applyAlignment="1">
      <alignment horizontal="right" vertical="center"/>
    </xf>
    <xf numFmtId="0" fontId="3" fillId="0" borderId="3" xfId="0" applyFont="1" applyBorder="1" applyAlignment="1">
      <alignment vertical="center"/>
    </xf>
    <xf numFmtId="0" fontId="0" fillId="0" borderId="13" xfId="0" applyBorder="1" applyAlignment="1">
      <alignment vertical="center"/>
    </xf>
    <xf numFmtId="0" fontId="2" fillId="0" borderId="37" xfId="0" applyFont="1" applyBorder="1" applyAlignment="1">
      <alignment vertical="center"/>
    </xf>
    <xf numFmtId="0" fontId="1" fillId="0" borderId="13" xfId="0" applyFont="1" applyBorder="1" applyAlignment="1">
      <alignment vertical="center"/>
    </xf>
    <xf numFmtId="0" fontId="19" fillId="0" borderId="26" xfId="0" applyFont="1" applyBorder="1" applyAlignment="1">
      <alignment horizontal="center" vertical="center"/>
    </xf>
    <xf numFmtId="44" fontId="1" fillId="0" borderId="22" xfId="1" applyFont="1" applyBorder="1" applyAlignment="1">
      <alignment horizontal="center" vertical="center"/>
    </xf>
    <xf numFmtId="44" fontId="1" fillId="0" borderId="14" xfId="0" applyNumberFormat="1" applyFont="1" applyBorder="1" applyAlignment="1">
      <alignment vertical="center"/>
    </xf>
    <xf numFmtId="44" fontId="1" fillId="0" borderId="23" xfId="0" applyNumberFormat="1" applyFont="1" applyBorder="1" applyAlignment="1">
      <alignment horizontal="center" vertical="center"/>
    </xf>
    <xf numFmtId="44" fontId="1" fillId="0" borderId="16" xfId="0" applyNumberFormat="1" applyFont="1" applyBorder="1" applyAlignment="1">
      <alignment vertical="center"/>
    </xf>
    <xf numFmtId="0" fontId="1" fillId="0" borderId="0" xfId="0" applyFont="1" applyBorder="1" applyAlignment="1">
      <alignment vertical="center"/>
    </xf>
    <xf numFmtId="0" fontId="1" fillId="0" borderId="14" xfId="0" applyFont="1" applyBorder="1" applyAlignment="1">
      <alignment vertical="center"/>
    </xf>
    <xf numFmtId="44" fontId="1" fillId="0" borderId="38" xfId="0" applyNumberFormat="1" applyFont="1" applyBorder="1" applyAlignment="1">
      <alignment horizontal="center" vertical="center"/>
    </xf>
    <xf numFmtId="44" fontId="1" fillId="0" borderId="39" xfId="0" applyNumberFormat="1" applyFont="1" applyBorder="1" applyAlignment="1">
      <alignment vertical="center"/>
    </xf>
    <xf numFmtId="0" fontId="1" fillId="0" borderId="15" xfId="0" applyFont="1" applyBorder="1" applyAlignment="1">
      <alignment vertical="center"/>
    </xf>
    <xf numFmtId="0" fontId="12" fillId="0" borderId="10" xfId="0" applyFont="1" applyBorder="1" applyAlignment="1">
      <alignment horizontal="center" vertical="center" wrapText="1"/>
    </xf>
    <xf numFmtId="0" fontId="12" fillId="0" borderId="0" xfId="0" applyFont="1" applyAlignment="1">
      <alignment horizontal="center" vertical="center" wrapText="1"/>
    </xf>
    <xf numFmtId="0" fontId="11" fillId="6" borderId="4" xfId="0" applyFont="1" applyFill="1" applyBorder="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11" fillId="6" borderId="10"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11" xfId="0" applyFont="1" applyFill="1" applyBorder="1" applyAlignment="1">
      <alignment horizontal="left" vertical="center" wrapText="1"/>
    </xf>
    <xf numFmtId="0" fontId="11" fillId="6" borderId="7" xfId="0" applyFont="1" applyFill="1" applyBorder="1" applyAlignment="1">
      <alignment horizontal="left" vertical="center" wrapText="1"/>
    </xf>
    <xf numFmtId="0" fontId="11" fillId="6" borderId="8" xfId="0" applyFont="1" applyFill="1" applyBorder="1" applyAlignment="1">
      <alignment horizontal="left" vertical="center" wrapText="1"/>
    </xf>
    <xf numFmtId="0" fontId="11" fillId="6" borderId="9" xfId="0" applyFont="1" applyFill="1" applyBorder="1" applyAlignment="1">
      <alignment horizontal="left" vertical="center" wrapText="1"/>
    </xf>
    <xf numFmtId="0" fontId="6" fillId="0" borderId="0" xfId="0" applyFont="1" applyAlignment="1">
      <alignment horizontal="center" vertical="center" wrapText="1"/>
    </xf>
    <xf numFmtId="0" fontId="12" fillId="7" borderId="4" xfId="0" applyFont="1" applyFill="1" applyBorder="1" applyAlignment="1">
      <alignment horizontal="left" vertical="center" wrapText="1"/>
    </xf>
    <xf numFmtId="0" fontId="12" fillId="7" borderId="5" xfId="0" applyFont="1" applyFill="1" applyBorder="1" applyAlignment="1">
      <alignment horizontal="left" vertical="center" wrapText="1"/>
    </xf>
    <xf numFmtId="0" fontId="12" fillId="7" borderId="6" xfId="0" applyFont="1" applyFill="1" applyBorder="1" applyAlignment="1">
      <alignment horizontal="left" vertical="center" wrapText="1"/>
    </xf>
    <xf numFmtId="0" fontId="12" fillId="7" borderId="7" xfId="0" applyFont="1" applyFill="1" applyBorder="1" applyAlignment="1">
      <alignment horizontal="left" vertical="center" wrapText="1"/>
    </xf>
    <xf numFmtId="0" fontId="12" fillId="7" borderId="8" xfId="0" applyFont="1" applyFill="1" applyBorder="1" applyAlignment="1">
      <alignment horizontal="left" vertical="center" wrapText="1"/>
    </xf>
    <xf numFmtId="0" fontId="12" fillId="7" borderId="9" xfId="0" applyFont="1" applyFill="1" applyBorder="1" applyAlignment="1">
      <alignment horizontal="left" vertical="center" wrapText="1"/>
    </xf>
    <xf numFmtId="0" fontId="22" fillId="3" borderId="1" xfId="0" applyFont="1" applyFill="1" applyBorder="1" applyAlignment="1">
      <alignment horizontal="center" vertical="center"/>
    </xf>
    <xf numFmtId="0" fontId="22" fillId="3" borderId="3" xfId="0" applyFont="1" applyFill="1" applyBorder="1" applyAlignment="1">
      <alignment horizontal="center" vertical="center"/>
    </xf>
    <xf numFmtId="0" fontId="0" fillId="8" borderId="20" xfId="0" applyFill="1" applyBorder="1" applyAlignment="1">
      <alignment horizontal="center" vertical="center"/>
    </xf>
    <xf numFmtId="0" fontId="0" fillId="8" borderId="21" xfId="0" applyFill="1" applyBorder="1" applyAlignment="1">
      <alignment horizontal="center" vertical="center"/>
    </xf>
    <xf numFmtId="0" fontId="22" fillId="3" borderId="18" xfId="0" applyFont="1" applyFill="1" applyBorder="1" applyAlignment="1">
      <alignment horizontal="center" vertical="center"/>
    </xf>
    <xf numFmtId="0" fontId="22" fillId="3" borderId="28" xfId="0" applyFont="1" applyFill="1" applyBorder="1" applyAlignment="1">
      <alignment horizontal="center" vertical="center"/>
    </xf>
    <xf numFmtId="0" fontId="22" fillId="3" borderId="19" xfId="0" applyFont="1" applyFill="1" applyBorder="1" applyAlignment="1">
      <alignment horizontal="center" vertical="center"/>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168" fontId="3" fillId="8" borderId="10" xfId="2" applyNumberFormat="1" applyFont="1" applyFill="1" applyBorder="1" applyAlignment="1" applyProtection="1">
      <alignment vertical="center"/>
      <protection locked="0"/>
    </xf>
    <xf numFmtId="166" fontId="3" fillId="8" borderId="29" xfId="2" applyNumberFormat="1" applyFont="1" applyFill="1" applyBorder="1" applyAlignment="1" applyProtection="1">
      <alignment vertical="center"/>
      <protection locked="0"/>
    </xf>
    <xf numFmtId="44" fontId="3" fillId="8" borderId="10" xfId="1" applyFont="1" applyFill="1" applyBorder="1" applyAlignment="1" applyProtection="1">
      <alignment vertical="center"/>
      <protection locked="0"/>
    </xf>
    <xf numFmtId="167" fontId="3" fillId="8" borderId="36" xfId="0" applyNumberFormat="1" applyFont="1" applyFill="1" applyBorder="1" applyAlignment="1" applyProtection="1">
      <alignment vertical="center"/>
      <protection locked="0"/>
    </xf>
    <xf numFmtId="44" fontId="3" fillId="8" borderId="22" xfId="1" applyFont="1" applyFill="1" applyBorder="1" applyAlignment="1" applyProtection="1">
      <alignment vertical="center"/>
      <protection locked="0"/>
    </xf>
    <xf numFmtId="44" fontId="3" fillId="8" borderId="23" xfId="1" applyFont="1" applyFill="1" applyBorder="1" applyAlignment="1" applyProtection="1">
      <alignment vertical="center"/>
      <protection locked="0"/>
    </xf>
    <xf numFmtId="9" fontId="15" fillId="8" borderId="1" xfId="2" applyFont="1" applyFill="1" applyBorder="1" applyAlignment="1" applyProtection="1">
      <alignment horizontal="center" vertical="center"/>
      <protection locked="0"/>
    </xf>
    <xf numFmtId="9" fontId="15" fillId="8" borderId="30" xfId="2" applyFont="1" applyFill="1" applyBorder="1" applyAlignment="1" applyProtection="1">
      <alignment horizontal="center" vertical="center"/>
      <protection locked="0"/>
    </xf>
    <xf numFmtId="9" fontId="0" fillId="8" borderId="31" xfId="0" applyNumberFormat="1" applyFill="1" applyBorder="1" applyAlignment="1" applyProtection="1">
      <alignment horizontal="center" vertical="center"/>
      <protection locked="0"/>
    </xf>
    <xf numFmtId="0" fontId="2" fillId="8" borderId="33" xfId="0" applyFont="1" applyFill="1" applyBorder="1" applyAlignment="1" applyProtection="1">
      <alignment vertical="center"/>
      <protection locked="0"/>
    </xf>
  </cellXfs>
  <cellStyles count="4">
    <cellStyle name="Prozent" xfId="2" builtinId="5"/>
    <cellStyle name="Standard" xfId="0" builtinId="0"/>
    <cellStyle name="Währung" xfId="1" builtinId="4"/>
    <cellStyle name="Währung 2" xfId="3" xr:uid="{6271F29B-9311-4D3D-9049-5BA63CA470F3}"/>
  </cellStyles>
  <dxfs count="0"/>
  <tableStyles count="0" defaultTableStyle="TableStyleMedium2" defaultPivotStyle="PivotStyleLight16"/>
  <colors>
    <mruColors>
      <color rgb="FFCCFFFF"/>
      <color rgb="FFD9D9D9"/>
      <color rgb="FF5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2103060</xdr:colOff>
      <xdr:row>0</xdr:row>
      <xdr:rowOff>0</xdr:rowOff>
    </xdr:from>
    <xdr:to>
      <xdr:col>5</xdr:col>
      <xdr:colOff>2356036</xdr:colOff>
      <xdr:row>1</xdr:row>
      <xdr:rowOff>391804</xdr:rowOff>
    </xdr:to>
    <xdr:pic>
      <xdr:nvPicPr>
        <xdr:cNvPr id="2" name="Grafik 1">
          <a:extLst>
            <a:ext uri="{FF2B5EF4-FFF2-40B4-BE49-F238E27FC236}">
              <a16:creationId xmlns:a16="http://schemas.microsoft.com/office/drawing/2014/main" id="{07D49281-F34D-49D2-A631-E5907CC7722A}"/>
            </a:ext>
          </a:extLst>
        </xdr:cNvPr>
        <xdr:cNvPicPr>
          <a:picLocks noChangeAspect="1"/>
        </xdr:cNvPicPr>
      </xdr:nvPicPr>
      <xdr:blipFill>
        <a:blip xmlns:r="http://schemas.openxmlformats.org/officeDocument/2006/relationships" r:embed="rId1"/>
        <a:stretch>
          <a:fillRect/>
        </a:stretch>
      </xdr:blipFill>
      <xdr:spPr>
        <a:xfrm>
          <a:off x="2865060" y="0"/>
          <a:ext cx="7688640" cy="1020454"/>
        </a:xfrm>
        <a:prstGeom prst="rect">
          <a:avLst/>
        </a:prstGeom>
      </xdr:spPr>
    </xdr:pic>
    <xdr:clientData/>
  </xdr:twoCellAnchor>
  <xdr:twoCellAnchor editAs="oneCell">
    <xdr:from>
      <xdr:col>1</xdr:col>
      <xdr:colOff>0</xdr:colOff>
      <xdr:row>0</xdr:row>
      <xdr:rowOff>0</xdr:rowOff>
    </xdr:from>
    <xdr:to>
      <xdr:col>1</xdr:col>
      <xdr:colOff>2095500</xdr:colOff>
      <xdr:row>1</xdr:row>
      <xdr:rowOff>390525</xdr:rowOff>
    </xdr:to>
    <xdr:pic>
      <xdr:nvPicPr>
        <xdr:cNvPr id="3" name="Grafik 2">
          <a:extLst>
            <a:ext uri="{FF2B5EF4-FFF2-40B4-BE49-F238E27FC236}">
              <a16:creationId xmlns:a16="http://schemas.microsoft.com/office/drawing/2014/main" id="{EB392958-9994-4D36-8CD9-E03B9503BF9D}"/>
            </a:ext>
          </a:extLst>
        </xdr:cNvPr>
        <xdr:cNvPicPr>
          <a:picLocks noChangeAspect="1"/>
        </xdr:cNvPicPr>
      </xdr:nvPicPr>
      <xdr:blipFill>
        <a:blip xmlns:r="http://schemas.openxmlformats.org/officeDocument/2006/relationships" r:embed="rId2"/>
        <a:stretch>
          <a:fillRect/>
        </a:stretch>
      </xdr:blipFill>
      <xdr:spPr>
        <a:xfrm>
          <a:off x="0" y="0"/>
          <a:ext cx="2095500" cy="1019175"/>
        </a:xfrm>
        <a:prstGeom prst="rect">
          <a:avLst/>
        </a:prstGeom>
      </xdr:spPr>
    </xdr:pic>
    <xdr:clientData/>
  </xdr:twoCellAnchor>
  <xdr:twoCellAnchor editAs="oneCell">
    <xdr:from>
      <xdr:col>6</xdr:col>
      <xdr:colOff>533400</xdr:colOff>
      <xdr:row>0</xdr:row>
      <xdr:rowOff>102659</xdr:rowOff>
    </xdr:from>
    <xdr:to>
      <xdr:col>7</xdr:col>
      <xdr:colOff>995487</xdr:colOff>
      <xdr:row>1</xdr:row>
      <xdr:rowOff>352425</xdr:rowOff>
    </xdr:to>
    <xdr:pic>
      <xdr:nvPicPr>
        <xdr:cNvPr id="4" name="Grafik 3">
          <a:extLst>
            <a:ext uri="{FF2B5EF4-FFF2-40B4-BE49-F238E27FC236}">
              <a16:creationId xmlns:a16="http://schemas.microsoft.com/office/drawing/2014/main" id="{DCA828DF-4D61-810A-B190-2ACE2F5B93E9}"/>
            </a:ext>
          </a:extLst>
        </xdr:cNvPr>
        <xdr:cNvPicPr>
          <a:picLocks noChangeAspect="1"/>
        </xdr:cNvPicPr>
      </xdr:nvPicPr>
      <xdr:blipFill>
        <a:blip xmlns:r="http://schemas.openxmlformats.org/officeDocument/2006/relationships" r:embed="rId3"/>
        <a:stretch>
          <a:fillRect/>
        </a:stretch>
      </xdr:blipFill>
      <xdr:spPr>
        <a:xfrm>
          <a:off x="9820275" y="102659"/>
          <a:ext cx="1957512" cy="878416"/>
        </a:xfrm>
        <a:prstGeom prst="rect">
          <a:avLst/>
        </a:prstGeom>
      </xdr:spPr>
    </xdr:pic>
    <xdr:clientData/>
  </xdr:twoCellAnchor>
  <xdr:twoCellAnchor editAs="oneCell">
    <xdr:from>
      <xdr:col>8</xdr:col>
      <xdr:colOff>1</xdr:colOff>
      <xdr:row>0</xdr:row>
      <xdr:rowOff>0</xdr:rowOff>
    </xdr:from>
    <xdr:to>
      <xdr:col>8</xdr:col>
      <xdr:colOff>1164318</xdr:colOff>
      <xdr:row>2</xdr:row>
      <xdr:rowOff>152400</xdr:rowOff>
    </xdr:to>
    <xdr:pic>
      <xdr:nvPicPr>
        <xdr:cNvPr id="6" name="Grafik 5" descr="EIP-AGRI">
          <a:extLst>
            <a:ext uri="{FF2B5EF4-FFF2-40B4-BE49-F238E27FC236}">
              <a16:creationId xmlns:a16="http://schemas.microsoft.com/office/drawing/2014/main" id="{E7AFEB23-AB16-11EA-CF08-88E68D50B13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592051" y="0"/>
          <a:ext cx="1168400" cy="15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A48F9-C415-4410-9D53-181AC0F28B1B}">
  <dimension ref="B1:AH44"/>
  <sheetViews>
    <sheetView showGridLines="0" tabSelected="1" topLeftCell="A13" zoomScale="85" zoomScaleNormal="85" zoomScaleSheetLayoutView="100" workbookViewId="0">
      <selection activeCell="C18" sqref="C18"/>
    </sheetView>
  </sheetViews>
  <sheetFormatPr baseColWidth="10" defaultColWidth="11.42578125" defaultRowHeight="15" x14ac:dyDescent="0.25"/>
  <cols>
    <col min="1" max="1" width="11.42578125" style="32"/>
    <col min="2" max="2" width="48.7109375" style="32" customWidth="1"/>
    <col min="3" max="3" width="24.42578125" style="32" bestFit="1" customWidth="1"/>
    <col min="4" max="4" width="27" style="32" customWidth="1"/>
    <col min="5" max="5" width="11.42578125" style="32" customWidth="1"/>
    <col min="6" max="6" width="42.42578125" style="32" customWidth="1"/>
    <col min="7" max="7" width="22.42578125" style="32" bestFit="1" customWidth="1"/>
    <col min="8" max="8" width="35.28515625" style="32" bestFit="1" customWidth="1"/>
    <col min="9" max="9" width="24.42578125" style="32" bestFit="1" customWidth="1"/>
    <col min="10" max="10" width="17" style="32" customWidth="1"/>
    <col min="11" max="11" width="23" style="32" hidden="1" customWidth="1"/>
    <col min="12" max="12" width="20.5703125" style="32" hidden="1" customWidth="1"/>
    <col min="13" max="13" width="11.42578125" style="32" hidden="1" customWidth="1"/>
    <col min="14" max="14" width="14.7109375" style="32" hidden="1" customWidth="1"/>
    <col min="15" max="27" width="11.42578125" style="32" hidden="1" customWidth="1"/>
    <col min="28" max="30" width="11.42578125" style="32" customWidth="1"/>
    <col min="31" max="16384" width="11.42578125" style="32"/>
  </cols>
  <sheetData>
    <row r="1" spans="2:32" ht="49.5" customHeight="1" x14ac:dyDescent="0.25"/>
    <row r="2" spans="2:32" ht="58.5" customHeight="1" x14ac:dyDescent="0.25">
      <c r="B2" s="24"/>
      <c r="C2" s="24"/>
      <c r="D2" s="24"/>
      <c r="E2" s="24"/>
      <c r="F2" s="24"/>
      <c r="G2" s="24"/>
      <c r="H2" s="24"/>
      <c r="I2" s="24"/>
      <c r="J2" s="25"/>
      <c r="K2" s="26"/>
      <c r="L2" s="26"/>
      <c r="M2" s="26"/>
      <c r="N2" s="26"/>
      <c r="O2" s="26"/>
      <c r="P2" s="26"/>
    </row>
    <row r="3" spans="2:32" ht="30" x14ac:dyDescent="0.25">
      <c r="B3" s="27" t="s">
        <v>53</v>
      </c>
      <c r="C3" s="24"/>
      <c r="D3" s="24"/>
      <c r="E3" s="24"/>
      <c r="F3" s="24"/>
      <c r="G3" s="31"/>
      <c r="H3" s="24"/>
      <c r="I3" s="24"/>
      <c r="K3" s="26"/>
      <c r="L3" s="26"/>
      <c r="M3" s="26"/>
      <c r="N3" s="26"/>
      <c r="O3" s="26"/>
      <c r="P3" s="26"/>
    </row>
    <row r="4" spans="2:32" ht="22.5" customHeight="1" x14ac:dyDescent="0.25">
      <c r="B4" s="28" t="s">
        <v>0</v>
      </c>
      <c r="C4" s="24"/>
      <c r="D4" s="24"/>
      <c r="E4" s="24"/>
      <c r="F4" s="24"/>
      <c r="G4" s="24"/>
      <c r="H4" s="24"/>
      <c r="I4" s="24"/>
      <c r="J4" s="25"/>
      <c r="K4" s="26"/>
      <c r="L4" s="26"/>
      <c r="M4" s="26"/>
      <c r="N4" s="26"/>
      <c r="O4" s="26"/>
      <c r="P4" s="26"/>
    </row>
    <row r="5" spans="2:32" x14ac:dyDescent="0.25">
      <c r="B5" s="102" t="s">
        <v>60</v>
      </c>
      <c r="C5" s="103"/>
      <c r="D5" s="103"/>
      <c r="E5" s="103"/>
      <c r="F5" s="103"/>
      <c r="G5" s="103"/>
      <c r="H5" s="103"/>
      <c r="I5" s="104"/>
      <c r="J5" s="29"/>
      <c r="K5" s="29"/>
      <c r="L5" s="29"/>
      <c r="M5" s="29"/>
      <c r="N5" s="29"/>
      <c r="O5" s="29"/>
      <c r="P5" s="26"/>
    </row>
    <row r="6" spans="2:32" x14ac:dyDescent="0.25">
      <c r="B6" s="105"/>
      <c r="C6" s="106"/>
      <c r="D6" s="106"/>
      <c r="E6" s="106"/>
      <c r="F6" s="106"/>
      <c r="G6" s="106"/>
      <c r="H6" s="106"/>
      <c r="I6" s="107"/>
      <c r="J6" s="29"/>
      <c r="K6" s="111"/>
      <c r="L6" s="111"/>
      <c r="M6" s="111"/>
      <c r="N6" s="111"/>
      <c r="O6" s="111"/>
      <c r="P6" s="26"/>
    </row>
    <row r="7" spans="2:32" ht="105.75" customHeight="1" x14ac:dyDescent="0.25">
      <c r="B7" s="108"/>
      <c r="C7" s="109"/>
      <c r="D7" s="109"/>
      <c r="E7" s="109"/>
      <c r="F7" s="109"/>
      <c r="G7" s="109"/>
      <c r="H7" s="109"/>
      <c r="I7" s="110"/>
      <c r="J7" s="100"/>
      <c r="K7" s="101"/>
      <c r="L7" s="101"/>
      <c r="M7" s="101"/>
      <c r="N7" s="101"/>
      <c r="O7" s="101"/>
      <c r="P7" s="101"/>
      <c r="Q7" s="101"/>
      <c r="R7" s="101"/>
      <c r="S7" s="101"/>
      <c r="T7" s="101"/>
      <c r="U7" s="101"/>
      <c r="V7" s="101"/>
      <c r="W7" s="101"/>
      <c r="X7" s="101"/>
      <c r="Y7" s="101"/>
      <c r="Z7" s="101"/>
      <c r="AF7" s="33"/>
    </row>
    <row r="8" spans="2:32" x14ac:dyDescent="0.25">
      <c r="B8" s="112" t="s">
        <v>1</v>
      </c>
      <c r="C8" s="113"/>
      <c r="D8" s="113"/>
      <c r="E8" s="113"/>
      <c r="F8" s="113"/>
      <c r="G8" s="113"/>
      <c r="H8" s="113"/>
      <c r="I8" s="114"/>
      <c r="J8" s="100"/>
      <c r="K8" s="101"/>
      <c r="L8" s="101"/>
      <c r="M8" s="101"/>
      <c r="N8" s="101"/>
      <c r="O8" s="101"/>
      <c r="P8" s="101"/>
      <c r="Q8" s="101"/>
      <c r="R8" s="101"/>
      <c r="S8" s="101"/>
      <c r="T8" s="101"/>
      <c r="U8" s="101"/>
      <c r="V8" s="101"/>
      <c r="W8" s="101"/>
      <c r="X8" s="101"/>
      <c r="Y8" s="101"/>
      <c r="Z8" s="101"/>
    </row>
    <row r="9" spans="2:32" x14ac:dyDescent="0.25">
      <c r="B9" s="115"/>
      <c r="C9" s="116"/>
      <c r="D9" s="116"/>
      <c r="E9" s="116"/>
      <c r="F9" s="116"/>
      <c r="G9" s="116"/>
      <c r="H9" s="116"/>
      <c r="I9" s="117"/>
      <c r="J9" s="29"/>
      <c r="K9" s="29"/>
      <c r="L9" s="29"/>
      <c r="M9" s="29"/>
      <c r="N9" s="29"/>
      <c r="O9" s="29"/>
      <c r="P9" s="26"/>
    </row>
    <row r="10" spans="2:32" x14ac:dyDescent="0.25">
      <c r="B10" s="30"/>
      <c r="C10" s="30"/>
      <c r="D10" s="30"/>
      <c r="E10" s="30"/>
      <c r="F10" s="30"/>
      <c r="G10" s="30"/>
      <c r="H10" s="30"/>
      <c r="I10" s="29"/>
      <c r="J10" s="29"/>
      <c r="K10" s="29"/>
      <c r="L10" s="29"/>
      <c r="M10" s="29"/>
      <c r="N10" s="29"/>
      <c r="O10" s="26"/>
    </row>
    <row r="11" spans="2:32" ht="15.75" thickBot="1" x14ac:dyDescent="0.3">
      <c r="B11" s="34"/>
      <c r="C11" s="34"/>
      <c r="D11" s="34"/>
      <c r="E11" s="34"/>
      <c r="F11" s="34"/>
      <c r="G11" s="35"/>
      <c r="H11" s="34"/>
      <c r="I11" s="34"/>
      <c r="J11" s="34"/>
      <c r="K11" s="34"/>
      <c r="L11" s="34"/>
      <c r="M11" s="34"/>
      <c r="N11" s="34"/>
      <c r="O11" s="34"/>
      <c r="P11" s="34"/>
      <c r="Q11" s="34"/>
      <c r="R11" s="34"/>
      <c r="S11" s="34"/>
      <c r="T11" s="34"/>
      <c r="U11" s="34"/>
      <c r="V11" s="34"/>
      <c r="W11" s="34"/>
      <c r="X11" s="34"/>
      <c r="Y11" s="34"/>
      <c r="Z11" s="34"/>
    </row>
    <row r="12" spans="2:32" ht="15.75" thickBot="1" x14ac:dyDescent="0.3">
      <c r="B12" s="120" t="s">
        <v>44</v>
      </c>
      <c r="C12" s="121"/>
      <c r="D12" s="34"/>
      <c r="E12" s="34"/>
      <c r="J12" s="34"/>
      <c r="K12" s="34"/>
      <c r="L12" s="34"/>
      <c r="M12" s="34"/>
      <c r="N12" s="34"/>
      <c r="O12" s="34"/>
      <c r="P12" s="34"/>
      <c r="Q12" s="34"/>
      <c r="R12" s="34"/>
      <c r="S12" s="34"/>
      <c r="T12" s="34"/>
      <c r="U12" s="34"/>
      <c r="V12" s="34"/>
      <c r="W12" s="34"/>
      <c r="X12" s="34"/>
      <c r="Y12" s="34"/>
      <c r="Z12" s="34"/>
    </row>
    <row r="13" spans="2:32" ht="15.75" thickBot="1" x14ac:dyDescent="0.3">
      <c r="D13" s="34"/>
      <c r="E13" s="34"/>
      <c r="J13" s="34"/>
      <c r="K13" s="34"/>
      <c r="L13" s="34"/>
      <c r="M13" s="34"/>
      <c r="N13" s="34"/>
      <c r="O13" s="34"/>
      <c r="P13" s="34"/>
      <c r="Q13" s="34"/>
      <c r="R13" s="34"/>
      <c r="S13" s="34"/>
      <c r="T13" s="34"/>
      <c r="U13" s="34"/>
      <c r="V13" s="34"/>
      <c r="W13" s="34"/>
      <c r="X13" s="34"/>
      <c r="Y13" s="34"/>
      <c r="Z13" s="34"/>
    </row>
    <row r="14" spans="2:32" ht="20.100000000000001" customHeight="1" x14ac:dyDescent="0.25">
      <c r="B14" s="118" t="s">
        <v>42</v>
      </c>
      <c r="C14" s="119"/>
      <c r="D14" s="34"/>
      <c r="E14" s="34"/>
      <c r="F14" s="122" t="s">
        <v>55</v>
      </c>
      <c r="G14" s="123"/>
      <c r="H14" s="123"/>
      <c r="I14" s="124"/>
      <c r="J14" s="34"/>
      <c r="K14" s="34"/>
      <c r="L14" s="34"/>
      <c r="M14" s="34"/>
      <c r="N14" s="34"/>
      <c r="O14" s="34"/>
      <c r="P14" s="34"/>
      <c r="Q14" s="34"/>
      <c r="R14" s="34"/>
      <c r="S14" s="34"/>
      <c r="T14" s="34"/>
      <c r="U14" s="34"/>
      <c r="V14" s="34"/>
      <c r="W14" s="34"/>
      <c r="X14" s="34"/>
      <c r="Y14" s="34"/>
      <c r="Z14" s="34"/>
    </row>
    <row r="15" spans="2:32" x14ac:dyDescent="0.25">
      <c r="B15" s="36" t="s">
        <v>3</v>
      </c>
      <c r="C15" s="81" t="s">
        <v>4</v>
      </c>
      <c r="D15" s="34"/>
      <c r="E15" s="34"/>
      <c r="F15" s="37" t="s">
        <v>43</v>
      </c>
      <c r="G15" s="38" t="s">
        <v>2</v>
      </c>
      <c r="H15" s="39" t="s">
        <v>45</v>
      </c>
      <c r="I15" s="40" t="s">
        <v>47</v>
      </c>
      <c r="J15" s="35"/>
      <c r="K15" s="34" t="s">
        <v>3</v>
      </c>
      <c r="L15" s="34" t="s">
        <v>5</v>
      </c>
      <c r="M15" s="34" t="s">
        <v>6</v>
      </c>
      <c r="N15" s="34" t="s">
        <v>7</v>
      </c>
      <c r="O15" s="34" t="s">
        <v>8</v>
      </c>
      <c r="P15" s="34" t="s">
        <v>9</v>
      </c>
      <c r="Q15" s="34" t="s">
        <v>10</v>
      </c>
      <c r="R15" s="34"/>
      <c r="S15" s="34" t="s">
        <v>5</v>
      </c>
      <c r="T15" s="34" t="s">
        <v>6</v>
      </c>
      <c r="U15" s="34" t="s">
        <v>7</v>
      </c>
      <c r="V15" s="34" t="s">
        <v>8</v>
      </c>
      <c r="W15" s="34" t="s">
        <v>9</v>
      </c>
      <c r="X15" s="34" t="s">
        <v>10</v>
      </c>
      <c r="Y15" s="34"/>
      <c r="Z15" s="34"/>
    </row>
    <row r="16" spans="2:32" x14ac:dyDescent="0.25">
      <c r="B16" s="41"/>
      <c r="C16" s="137" t="s">
        <v>10</v>
      </c>
      <c r="D16" s="34"/>
      <c r="E16" s="34"/>
      <c r="F16" s="89" t="s">
        <v>37</v>
      </c>
      <c r="G16" s="130">
        <v>60000</v>
      </c>
      <c r="H16" s="128">
        <v>30</v>
      </c>
      <c r="I16" s="42">
        <f>G16/H16</f>
        <v>2000</v>
      </c>
      <c r="J16" s="34"/>
      <c r="K16" s="34"/>
      <c r="L16" s="34"/>
      <c r="M16" s="34"/>
      <c r="N16" s="34"/>
      <c r="O16" s="34"/>
      <c r="P16" s="34"/>
      <c r="Q16" s="34"/>
      <c r="R16" s="34"/>
      <c r="S16" s="34"/>
      <c r="T16" s="34"/>
      <c r="U16" s="34"/>
      <c r="V16" s="34"/>
      <c r="W16" s="34"/>
      <c r="X16" s="34"/>
      <c r="Y16" s="34"/>
      <c r="Z16" s="34"/>
    </row>
    <row r="17" spans="2:34" x14ac:dyDescent="0.25">
      <c r="D17" s="34"/>
      <c r="E17" s="34"/>
      <c r="F17" s="89" t="s">
        <v>56</v>
      </c>
      <c r="G17" s="130">
        <v>5000</v>
      </c>
      <c r="H17" s="128">
        <v>15</v>
      </c>
      <c r="I17" s="42">
        <f>G17/H17</f>
        <v>333.33333333333331</v>
      </c>
      <c r="J17" s="34"/>
      <c r="K17" s="34"/>
      <c r="L17" s="34"/>
      <c r="M17" s="34"/>
      <c r="N17" s="34"/>
      <c r="O17" s="34"/>
      <c r="P17" s="34"/>
      <c r="Q17" s="34"/>
      <c r="R17" s="34"/>
      <c r="S17" s="34"/>
      <c r="T17" s="34"/>
      <c r="U17" s="34"/>
      <c r="V17" s="34"/>
      <c r="W17" s="34"/>
      <c r="X17" s="34"/>
      <c r="Y17" s="34"/>
      <c r="Z17" s="34"/>
      <c r="AH17" s="33"/>
    </row>
    <row r="18" spans="2:34" x14ac:dyDescent="0.25">
      <c r="B18" s="80" t="s">
        <v>35</v>
      </c>
      <c r="C18" s="131">
        <v>10000</v>
      </c>
      <c r="D18" s="34"/>
      <c r="E18" s="34"/>
      <c r="F18" s="89" t="s">
        <v>11</v>
      </c>
      <c r="G18" s="130">
        <v>2000</v>
      </c>
      <c r="H18" s="128">
        <v>20</v>
      </c>
      <c r="I18" s="42">
        <f>G18/H18</f>
        <v>100</v>
      </c>
      <c r="J18" s="34"/>
      <c r="K18" s="34" t="s">
        <v>12</v>
      </c>
      <c r="L18" s="44">
        <f>'(Kostenkomponenten)'!E11</f>
        <v>10000</v>
      </c>
      <c r="M18" s="44">
        <f>'(Kostenkomponenten)'!F11</f>
        <v>1000</v>
      </c>
      <c r="N18" s="44">
        <f>'(Kostenkomponenten)'!G11</f>
        <v>1000</v>
      </c>
      <c r="O18" s="44">
        <f>'(Kostenkomponenten)'!H11</f>
        <v>1000</v>
      </c>
      <c r="P18" s="44">
        <f>'(Kostenkomponenten)'!I11</f>
        <v>1000</v>
      </c>
      <c r="Q18" s="44">
        <f>'(Kostenkomponenten)'!J11</f>
        <v>1500</v>
      </c>
      <c r="R18" s="34"/>
      <c r="S18" s="44">
        <f>L18</f>
        <v>10000</v>
      </c>
      <c r="T18" s="44">
        <f t="shared" ref="T18:X19" si="0">M18</f>
        <v>1000</v>
      </c>
      <c r="U18" s="44">
        <f t="shared" si="0"/>
        <v>1000</v>
      </c>
      <c r="V18" s="44">
        <f t="shared" si="0"/>
        <v>1000</v>
      </c>
      <c r="W18" s="44">
        <f t="shared" si="0"/>
        <v>1000</v>
      </c>
      <c r="X18" s="44">
        <f t="shared" si="0"/>
        <v>1500</v>
      </c>
      <c r="Y18" s="34"/>
      <c r="Z18" s="34"/>
    </row>
    <row r="19" spans="2:34" ht="15.75" thickBot="1" x14ac:dyDescent="0.3">
      <c r="B19" s="70" t="s">
        <v>49</v>
      </c>
      <c r="C19" s="82">
        <f>VLOOKUP(C16,L38:M43,2,)/VLOOKUP(C16,L38:N43,3,FALSE)*C18</f>
        <v>24113.333333333332</v>
      </c>
      <c r="D19" s="35"/>
      <c r="E19" s="34"/>
      <c r="F19" s="45" t="s">
        <v>40</v>
      </c>
      <c r="G19" s="46">
        <f>SUM(G16:G18)</f>
        <v>67000</v>
      </c>
      <c r="H19" s="129">
        <v>1.4999999999999999E-2</v>
      </c>
      <c r="I19" s="47">
        <f>G19*H19</f>
        <v>1005</v>
      </c>
      <c r="J19" s="35"/>
      <c r="K19" s="34" t="s">
        <v>13</v>
      </c>
      <c r="L19" s="48">
        <f>'(Kostenkomponenten)'!E12</f>
        <v>33000</v>
      </c>
      <c r="M19" s="48">
        <f>'(Kostenkomponenten)'!F12</f>
        <v>3500</v>
      </c>
      <c r="N19" s="48">
        <f>'(Kostenkomponenten)'!G12</f>
        <v>1900</v>
      </c>
      <c r="O19" s="48">
        <f>'(Kostenkomponenten)'!H12</f>
        <v>6000</v>
      </c>
      <c r="P19" s="48">
        <f>'(Kostenkomponenten)'!I12</f>
        <v>3500</v>
      </c>
      <c r="Q19" s="48">
        <f>'(Kostenkomponenten)'!J12</f>
        <v>3617</v>
      </c>
      <c r="R19" s="34"/>
      <c r="S19" s="48">
        <f>L19</f>
        <v>33000</v>
      </c>
      <c r="T19" s="48">
        <f t="shared" si="0"/>
        <v>3500</v>
      </c>
      <c r="U19" s="48">
        <f t="shared" si="0"/>
        <v>1900</v>
      </c>
      <c r="V19" s="48">
        <f t="shared" si="0"/>
        <v>6000</v>
      </c>
      <c r="W19" s="48">
        <f t="shared" si="0"/>
        <v>3500</v>
      </c>
      <c r="X19" s="48">
        <f t="shared" si="0"/>
        <v>3617</v>
      </c>
      <c r="Y19" s="34"/>
      <c r="Z19" s="34"/>
    </row>
    <row r="20" spans="2:34" ht="16.5" thickTop="1" thickBot="1" x14ac:dyDescent="0.3">
      <c r="D20" s="34"/>
      <c r="E20" s="34"/>
      <c r="F20" s="49" t="s">
        <v>41</v>
      </c>
      <c r="G20" s="50"/>
      <c r="H20" s="51"/>
      <c r="I20" s="52">
        <f>SUM(I16:I19)</f>
        <v>3438.3333333333335</v>
      </c>
      <c r="J20" s="34"/>
      <c r="K20" s="34"/>
      <c r="L20" s="44"/>
      <c r="M20" s="44"/>
      <c r="N20" s="44"/>
      <c r="O20" s="44"/>
      <c r="P20" s="44"/>
      <c r="Q20" s="44"/>
      <c r="R20" s="34"/>
      <c r="S20" s="44"/>
      <c r="T20" s="44"/>
      <c r="U20" s="44"/>
      <c r="V20" s="44"/>
      <c r="W20" s="44"/>
      <c r="X20" s="44"/>
      <c r="Y20" s="34"/>
      <c r="Z20" s="34"/>
    </row>
    <row r="21" spans="2:34" x14ac:dyDescent="0.25">
      <c r="D21" s="34"/>
      <c r="E21" s="34"/>
      <c r="J21" s="34"/>
      <c r="K21" s="34" t="s">
        <v>14</v>
      </c>
      <c r="L21" s="54">
        <f>'(Kostenkomponenten)'!E14</f>
        <v>545</v>
      </c>
      <c r="M21" s="54">
        <f>'(Kostenkomponenten)'!F14</f>
        <v>135</v>
      </c>
      <c r="N21" s="54">
        <f>'(Kostenkomponenten)'!G14</f>
        <v>135</v>
      </c>
      <c r="O21" s="54">
        <f>'(Kostenkomponenten)'!H14</f>
        <v>173</v>
      </c>
      <c r="P21" s="54">
        <f>'(Kostenkomponenten)'!I14</f>
        <v>132</v>
      </c>
      <c r="Q21" s="54">
        <f>'(Kostenkomponenten)'!J14</f>
        <v>183</v>
      </c>
      <c r="R21" s="34"/>
      <c r="S21" s="54">
        <f t="shared" ref="S21:S28" si="1">L21/$S$18*$C$18</f>
        <v>545</v>
      </c>
      <c r="T21" s="54">
        <f t="shared" ref="T21:T28" si="2">M21/$T$18*C$18</f>
        <v>1350</v>
      </c>
      <c r="U21" s="54">
        <f t="shared" ref="U21:U31" si="3">N21/$U$18*$C$18</f>
        <v>1350</v>
      </c>
      <c r="V21" s="54">
        <f t="shared" ref="V21:V31" si="4">O21/$V$18*$C$18</f>
        <v>1729.9999999999998</v>
      </c>
      <c r="W21" s="54">
        <f t="shared" ref="W21:W31" si="5">P21/$W$18*$C$18</f>
        <v>1320</v>
      </c>
      <c r="X21" s="54">
        <f t="shared" ref="X21:X31" si="6">Q21/$X$18*$C$18</f>
        <v>1220</v>
      </c>
      <c r="Y21" s="34"/>
      <c r="Z21" s="34"/>
    </row>
    <row r="22" spans="2:34" ht="15.75" thickBot="1" x14ac:dyDescent="0.3">
      <c r="D22" s="34"/>
      <c r="E22" s="34"/>
      <c r="F22" s="34"/>
      <c r="G22" s="34"/>
      <c r="H22" s="34"/>
      <c r="I22" s="34"/>
      <c r="J22" s="34"/>
      <c r="K22" s="34" t="s">
        <v>15</v>
      </c>
      <c r="L22" s="54">
        <f>'(Kostenkomponenten)'!E15</f>
        <v>1220</v>
      </c>
      <c r="M22" s="54">
        <f>'(Kostenkomponenten)'!F15</f>
        <v>200</v>
      </c>
      <c r="N22" s="54">
        <f>'(Kostenkomponenten)'!G15</f>
        <v>84</v>
      </c>
      <c r="O22" s="54">
        <f>'(Kostenkomponenten)'!H15</f>
        <v>50</v>
      </c>
      <c r="P22" s="54">
        <f>'(Kostenkomponenten)'!I15</f>
        <v>200</v>
      </c>
      <c r="Q22" s="54">
        <f>'(Kostenkomponenten)'!J15</f>
        <v>69</v>
      </c>
      <c r="R22" s="34"/>
      <c r="S22" s="54">
        <f t="shared" si="1"/>
        <v>1220</v>
      </c>
      <c r="T22" s="54">
        <f t="shared" si="2"/>
        <v>2000</v>
      </c>
      <c r="U22" s="54">
        <f t="shared" si="3"/>
        <v>840</v>
      </c>
      <c r="V22" s="54">
        <f t="shared" si="4"/>
        <v>500</v>
      </c>
      <c r="W22" s="54">
        <f t="shared" si="5"/>
        <v>2000</v>
      </c>
      <c r="X22" s="54">
        <f t="shared" si="6"/>
        <v>460</v>
      </c>
      <c r="Y22" s="34"/>
      <c r="Z22" s="34"/>
    </row>
    <row r="23" spans="2:34" ht="20.100000000000001" customHeight="1" x14ac:dyDescent="0.25">
      <c r="B23" s="122" t="s">
        <v>54</v>
      </c>
      <c r="C23" s="124"/>
      <c r="D23" s="34"/>
      <c r="E23" s="34"/>
      <c r="F23" s="122" t="s">
        <v>57</v>
      </c>
      <c r="G23" s="123"/>
      <c r="H23" s="123"/>
      <c r="I23" s="124"/>
      <c r="J23" s="34"/>
      <c r="K23" s="34" t="s">
        <v>16</v>
      </c>
      <c r="L23" s="54">
        <f>'(Kostenkomponenten)'!E16</f>
        <v>190</v>
      </c>
      <c r="M23" s="54">
        <f>'(Kostenkomponenten)'!F16</f>
        <v>28</v>
      </c>
      <c r="N23" s="54">
        <f>'(Kostenkomponenten)'!G16</f>
        <v>84</v>
      </c>
      <c r="O23" s="54">
        <f>'(Kostenkomponenten)'!H16</f>
        <v>84</v>
      </c>
      <c r="P23" s="54">
        <f>'(Kostenkomponenten)'!I16</f>
        <v>84</v>
      </c>
      <c r="Q23" s="54">
        <f>'(Kostenkomponenten)'!J16</f>
        <v>84</v>
      </c>
      <c r="R23" s="34"/>
      <c r="S23" s="54">
        <f t="shared" si="1"/>
        <v>190</v>
      </c>
      <c r="T23" s="54">
        <f t="shared" si="2"/>
        <v>280</v>
      </c>
      <c r="U23" s="54">
        <f t="shared" si="3"/>
        <v>840</v>
      </c>
      <c r="V23" s="54">
        <f t="shared" si="4"/>
        <v>840</v>
      </c>
      <c r="W23" s="54">
        <f t="shared" si="5"/>
        <v>840</v>
      </c>
      <c r="X23" s="54">
        <f t="shared" si="6"/>
        <v>560</v>
      </c>
      <c r="Y23" s="34"/>
      <c r="Z23" s="34"/>
    </row>
    <row r="24" spans="2:34" x14ac:dyDescent="0.25">
      <c r="B24" s="53" t="s">
        <v>43</v>
      </c>
      <c r="C24" s="40" t="s">
        <v>46</v>
      </c>
      <c r="D24" s="34"/>
      <c r="E24" s="34"/>
      <c r="F24" s="37" t="s">
        <v>43</v>
      </c>
      <c r="G24" s="56"/>
      <c r="H24" s="56"/>
      <c r="I24" s="40" t="s">
        <v>47</v>
      </c>
      <c r="J24" s="34"/>
      <c r="K24" s="34" t="s">
        <v>18</v>
      </c>
      <c r="L24" s="54">
        <f>'(Kostenkomponenten)'!E17</f>
        <v>935</v>
      </c>
      <c r="M24" s="54">
        <f>'(Kostenkomponenten)'!F17</f>
        <v>126</v>
      </c>
      <c r="N24" s="54">
        <f>'(Kostenkomponenten)'!G17</f>
        <v>126</v>
      </c>
      <c r="O24" s="54">
        <f>'(Kostenkomponenten)'!H17</f>
        <v>126</v>
      </c>
      <c r="P24" s="54">
        <f>'(Kostenkomponenten)'!I17</f>
        <v>126</v>
      </c>
      <c r="Q24" s="54">
        <f>'(Kostenkomponenten)'!J17</f>
        <v>168</v>
      </c>
      <c r="R24" s="34"/>
      <c r="S24" s="54">
        <f t="shared" si="1"/>
        <v>935</v>
      </c>
      <c r="T24" s="54">
        <f t="shared" si="2"/>
        <v>1260</v>
      </c>
      <c r="U24" s="54">
        <f t="shared" si="3"/>
        <v>1260</v>
      </c>
      <c r="V24" s="54">
        <f t="shared" si="4"/>
        <v>1260</v>
      </c>
      <c r="W24" s="54">
        <f t="shared" si="5"/>
        <v>1260</v>
      </c>
      <c r="X24" s="54">
        <f t="shared" si="6"/>
        <v>1120</v>
      </c>
      <c r="Y24" s="34"/>
      <c r="Z24" s="34"/>
    </row>
    <row r="25" spans="2:34" x14ac:dyDescent="0.25">
      <c r="B25" s="43" t="s">
        <v>14</v>
      </c>
      <c r="C25" s="55">
        <f t="shared" ref="C25:C32" si="7">IF($C$16=$L$37,0,IF($C$16=$L$38,S21,IF($C$16=$L$39,T21,IF($C$16=$L$40,U21,IF($C$16=$L$41,V21,IF($C$16=$L$42,W21,IF($C$16=$L$43,X21)))))))</f>
        <v>1220</v>
      </c>
      <c r="D25" s="34"/>
      <c r="E25" s="34"/>
      <c r="F25" s="43" t="s">
        <v>17</v>
      </c>
      <c r="G25" s="57"/>
      <c r="H25" s="58"/>
      <c r="I25" s="132">
        <v>1500</v>
      </c>
      <c r="J25" s="34"/>
      <c r="K25" s="34" t="s">
        <v>20</v>
      </c>
      <c r="L25" s="54">
        <f>'(Kostenkomponenten)'!E18</f>
        <v>380</v>
      </c>
      <c r="M25" s="54">
        <f>'(Kostenkomponenten)'!F18</f>
        <v>55</v>
      </c>
      <c r="N25" s="54">
        <f>'(Kostenkomponenten)'!G18</f>
        <v>126</v>
      </c>
      <c r="O25" s="54">
        <f>'(Kostenkomponenten)'!H18</f>
        <v>378</v>
      </c>
      <c r="P25" s="54">
        <f>'(Kostenkomponenten)'!I18</f>
        <v>126</v>
      </c>
      <c r="Q25" s="54">
        <f>'(Kostenkomponenten)'!J18</f>
        <v>180</v>
      </c>
      <c r="R25" s="34"/>
      <c r="S25" s="54">
        <f t="shared" si="1"/>
        <v>380</v>
      </c>
      <c r="T25" s="54">
        <f t="shared" si="2"/>
        <v>550</v>
      </c>
      <c r="U25" s="54">
        <f t="shared" si="3"/>
        <v>1260</v>
      </c>
      <c r="V25" s="54">
        <f t="shared" si="4"/>
        <v>3780</v>
      </c>
      <c r="W25" s="54">
        <f t="shared" si="5"/>
        <v>1260</v>
      </c>
      <c r="X25" s="54">
        <f t="shared" si="6"/>
        <v>1200</v>
      </c>
      <c r="Y25" s="34"/>
      <c r="Z25" s="34"/>
    </row>
    <row r="26" spans="2:34" x14ac:dyDescent="0.25">
      <c r="B26" s="43" t="s">
        <v>15</v>
      </c>
      <c r="C26" s="55">
        <f t="shared" si="7"/>
        <v>460</v>
      </c>
      <c r="D26" s="34"/>
      <c r="E26" s="34"/>
      <c r="F26" s="43" t="s">
        <v>19</v>
      </c>
      <c r="G26" s="57"/>
      <c r="H26" s="58"/>
      <c r="I26" s="132">
        <v>2000</v>
      </c>
      <c r="K26" s="34" t="s">
        <v>22</v>
      </c>
      <c r="L26" s="54">
        <f>'(Kostenkomponenten)'!E19</f>
        <v>3020</v>
      </c>
      <c r="M26" s="54">
        <f>'(Kostenkomponenten)'!F19</f>
        <v>263</v>
      </c>
      <c r="N26" s="54">
        <f>'(Kostenkomponenten)'!G19</f>
        <v>536</v>
      </c>
      <c r="O26" s="54">
        <f>'(Kostenkomponenten)'!H19</f>
        <v>137</v>
      </c>
      <c r="P26" s="54">
        <f>'(Kostenkomponenten)'!I19</f>
        <v>798</v>
      </c>
      <c r="Q26" s="54">
        <f>'(Kostenkomponenten)'!J19</f>
        <v>515</v>
      </c>
      <c r="R26" s="34"/>
      <c r="S26" s="54">
        <f t="shared" si="1"/>
        <v>3020</v>
      </c>
      <c r="T26" s="54">
        <f t="shared" si="2"/>
        <v>2630</v>
      </c>
      <c r="U26" s="54">
        <f t="shared" si="3"/>
        <v>5360</v>
      </c>
      <c r="V26" s="54">
        <f t="shared" si="4"/>
        <v>1370</v>
      </c>
      <c r="W26" s="54">
        <f t="shared" si="5"/>
        <v>7980</v>
      </c>
      <c r="X26" s="54">
        <f t="shared" si="6"/>
        <v>3433.333333333333</v>
      </c>
      <c r="Y26" s="34"/>
      <c r="Z26" s="34"/>
    </row>
    <row r="27" spans="2:34" ht="15.75" thickBot="1" x14ac:dyDescent="0.3">
      <c r="B27" s="43" t="s">
        <v>16</v>
      </c>
      <c r="C27" s="55">
        <f t="shared" si="7"/>
        <v>560</v>
      </c>
      <c r="D27" s="34"/>
      <c r="E27" s="34"/>
      <c r="F27" s="59" t="s">
        <v>21</v>
      </c>
      <c r="G27" s="60"/>
      <c r="H27" s="61"/>
      <c r="I27" s="133">
        <v>200</v>
      </c>
      <c r="K27" s="34" t="s">
        <v>23</v>
      </c>
      <c r="L27" s="54">
        <f>'(Kostenkomponenten)'!E20</f>
        <v>940</v>
      </c>
      <c r="M27" s="54">
        <f>'(Kostenkomponenten)'!F20</f>
        <v>147</v>
      </c>
      <c r="N27" s="54">
        <f>'(Kostenkomponenten)'!G20</f>
        <v>147</v>
      </c>
      <c r="O27" s="54">
        <f>'(Kostenkomponenten)'!H20</f>
        <v>48</v>
      </c>
      <c r="P27" s="54">
        <f>'(Kostenkomponenten)'!I20</f>
        <v>147</v>
      </c>
      <c r="Q27" s="54">
        <f>'(Kostenkomponenten)'!J20</f>
        <v>90</v>
      </c>
      <c r="R27" s="34"/>
      <c r="S27" s="54">
        <f t="shared" si="1"/>
        <v>940</v>
      </c>
      <c r="T27" s="54">
        <f t="shared" si="2"/>
        <v>1470</v>
      </c>
      <c r="U27" s="54">
        <f t="shared" si="3"/>
        <v>1470</v>
      </c>
      <c r="V27" s="54">
        <f t="shared" si="4"/>
        <v>480</v>
      </c>
      <c r="W27" s="54">
        <f t="shared" si="5"/>
        <v>1470</v>
      </c>
      <c r="X27" s="54">
        <f t="shared" si="6"/>
        <v>600</v>
      </c>
      <c r="Y27" s="34"/>
      <c r="Z27" s="34"/>
    </row>
    <row r="28" spans="2:34" ht="16.5" thickTop="1" thickBot="1" x14ac:dyDescent="0.3">
      <c r="B28" s="43" t="s">
        <v>18</v>
      </c>
      <c r="C28" s="55">
        <f t="shared" si="7"/>
        <v>1120</v>
      </c>
      <c r="D28" s="34"/>
      <c r="E28" s="34"/>
      <c r="F28" s="49" t="s">
        <v>39</v>
      </c>
      <c r="G28" s="50"/>
      <c r="H28" s="51"/>
      <c r="I28" s="52">
        <f>SUM(I25:I27)</f>
        <v>3700</v>
      </c>
      <c r="J28" s="35"/>
      <c r="K28" s="34" t="s">
        <v>24</v>
      </c>
      <c r="L28" s="54">
        <f>'(Kostenkomponenten)'!E21</f>
        <v>560</v>
      </c>
      <c r="M28" s="54">
        <f>'(Kostenkomponenten)'!F21</f>
        <v>58</v>
      </c>
      <c r="N28" s="54">
        <f>'(Kostenkomponenten)'!G21</f>
        <v>0</v>
      </c>
      <c r="O28" s="54">
        <f>'(Kostenkomponenten)'!H21</f>
        <v>0</v>
      </c>
      <c r="P28" s="54">
        <f>'(Kostenkomponenten)'!I21</f>
        <v>0</v>
      </c>
      <c r="Q28" s="54">
        <f>'(Kostenkomponenten)'!J21</f>
        <v>130</v>
      </c>
      <c r="R28" s="34"/>
      <c r="S28" s="54">
        <f t="shared" si="1"/>
        <v>560</v>
      </c>
      <c r="T28" s="54">
        <f t="shared" si="2"/>
        <v>580</v>
      </c>
      <c r="U28" s="54">
        <f t="shared" si="3"/>
        <v>0</v>
      </c>
      <c r="V28" s="54">
        <f t="shared" si="4"/>
        <v>0</v>
      </c>
      <c r="W28" s="54">
        <f t="shared" si="5"/>
        <v>0</v>
      </c>
      <c r="X28" s="54">
        <f t="shared" si="6"/>
        <v>866.66666666666674</v>
      </c>
      <c r="Y28" s="34"/>
      <c r="Z28" s="34"/>
    </row>
    <row r="29" spans="2:34" x14ac:dyDescent="0.25">
      <c r="B29" s="43" t="s">
        <v>20</v>
      </c>
      <c r="C29" s="55">
        <f t="shared" si="7"/>
        <v>1200</v>
      </c>
      <c r="D29" s="34"/>
      <c r="E29" s="34"/>
      <c r="J29" s="34"/>
      <c r="K29" s="34"/>
      <c r="L29" s="44"/>
      <c r="M29" s="44"/>
      <c r="N29" s="44"/>
      <c r="O29" s="44"/>
      <c r="P29" s="44"/>
      <c r="Q29" s="44"/>
      <c r="R29" s="34"/>
      <c r="S29" s="54"/>
      <c r="T29" s="54"/>
      <c r="U29" s="54">
        <f t="shared" si="3"/>
        <v>0</v>
      </c>
      <c r="V29" s="54">
        <f t="shared" si="4"/>
        <v>0</v>
      </c>
      <c r="W29" s="54">
        <f t="shared" si="5"/>
        <v>0</v>
      </c>
      <c r="X29" s="54">
        <f t="shared" si="6"/>
        <v>0</v>
      </c>
      <c r="Y29" s="34"/>
      <c r="Z29" s="34"/>
    </row>
    <row r="30" spans="2:34" ht="15.75" thickBot="1" x14ac:dyDescent="0.3">
      <c r="B30" s="43" t="s">
        <v>22</v>
      </c>
      <c r="C30" s="55">
        <f t="shared" si="7"/>
        <v>3433.333333333333</v>
      </c>
      <c r="D30" s="34"/>
      <c r="E30" s="34"/>
      <c r="F30" s="34"/>
      <c r="G30" s="34"/>
      <c r="H30" s="34"/>
      <c r="I30" s="34"/>
      <c r="J30" s="34"/>
      <c r="K30" s="34" t="s">
        <v>25</v>
      </c>
      <c r="L30" s="54">
        <f>'(Kostenkomponenten)'!E23</f>
        <v>0</v>
      </c>
      <c r="M30" s="54">
        <f>'(Kostenkomponenten)'!F23</f>
        <v>0</v>
      </c>
      <c r="N30" s="54">
        <f>'(Kostenkomponenten)'!G23</f>
        <v>315</v>
      </c>
      <c r="O30" s="54">
        <f>'(Kostenkomponenten)'!H23</f>
        <v>0</v>
      </c>
      <c r="P30" s="54">
        <f>'(Kostenkomponenten)'!I23</f>
        <v>315</v>
      </c>
      <c r="Q30" s="54">
        <f>'(Kostenkomponenten)'!J23</f>
        <v>0</v>
      </c>
      <c r="R30" s="34"/>
      <c r="S30" s="54">
        <f>L30/$S$18*$C$18</f>
        <v>0</v>
      </c>
      <c r="T30" s="54">
        <f>M30/$T$18*C$18</f>
        <v>0</v>
      </c>
      <c r="U30" s="54">
        <f t="shared" si="3"/>
        <v>3150</v>
      </c>
      <c r="V30" s="54">
        <f t="shared" si="4"/>
        <v>0</v>
      </c>
      <c r="W30" s="54">
        <f t="shared" si="5"/>
        <v>3150</v>
      </c>
      <c r="X30" s="54">
        <f t="shared" si="6"/>
        <v>0</v>
      </c>
      <c r="Y30" s="34"/>
      <c r="Z30" s="34"/>
    </row>
    <row r="31" spans="2:34" ht="15.75" thickBot="1" x14ac:dyDescent="0.3">
      <c r="B31" s="43" t="s">
        <v>23</v>
      </c>
      <c r="C31" s="55">
        <f t="shared" si="7"/>
        <v>600</v>
      </c>
      <c r="D31" s="34"/>
      <c r="E31" s="34"/>
      <c r="F31" s="66" t="s">
        <v>27</v>
      </c>
      <c r="G31" s="67"/>
      <c r="H31" s="68"/>
      <c r="I31" s="69">
        <f>I28+I20</f>
        <v>7138.3333333333339</v>
      </c>
      <c r="J31" s="34"/>
      <c r="K31" s="34" t="s">
        <v>26</v>
      </c>
      <c r="L31" s="54">
        <f>'(Kostenkomponenten)'!E24</f>
        <v>1650</v>
      </c>
      <c r="M31" s="54">
        <f>'(Kostenkomponenten)'!F24</f>
        <v>112</v>
      </c>
      <c r="N31" s="54">
        <f>'(Kostenkomponenten)'!G24</f>
        <v>395</v>
      </c>
      <c r="O31" s="54">
        <f>'(Kostenkomponenten)'!H24</f>
        <v>48</v>
      </c>
      <c r="P31" s="54">
        <f>'(Kostenkomponenten)'!I24</f>
        <v>325</v>
      </c>
      <c r="Q31" s="54">
        <f>'(Kostenkomponenten)'!J24</f>
        <v>262.2</v>
      </c>
      <c r="R31" s="34"/>
      <c r="S31" s="54">
        <f>L31/$S$18*$C$18</f>
        <v>1650</v>
      </c>
      <c r="T31" s="54">
        <f>M31/$T$18*C$18</f>
        <v>1120</v>
      </c>
      <c r="U31" s="54">
        <f t="shared" si="3"/>
        <v>3950</v>
      </c>
      <c r="V31" s="54">
        <f t="shared" si="4"/>
        <v>480</v>
      </c>
      <c r="W31" s="54">
        <f t="shared" si="5"/>
        <v>3250</v>
      </c>
      <c r="X31" s="54">
        <f t="shared" si="6"/>
        <v>1747.9999999999998</v>
      </c>
      <c r="Y31" s="34"/>
      <c r="Z31" s="34"/>
    </row>
    <row r="32" spans="2:34" ht="15.75" thickBot="1" x14ac:dyDescent="0.3">
      <c r="B32" s="43" t="s">
        <v>24</v>
      </c>
      <c r="C32" s="55">
        <f t="shared" si="7"/>
        <v>866.66666666666674</v>
      </c>
      <c r="D32" s="34"/>
      <c r="E32" s="34"/>
      <c r="J32" s="34"/>
      <c r="K32" s="34"/>
      <c r="L32" s="34"/>
      <c r="M32" s="34"/>
      <c r="N32" s="34"/>
      <c r="O32" s="34"/>
      <c r="P32" s="34"/>
      <c r="Q32" s="34"/>
      <c r="R32" s="34"/>
      <c r="S32" s="34"/>
      <c r="T32" s="34"/>
      <c r="U32" s="34"/>
      <c r="V32" s="34"/>
      <c r="W32" s="34"/>
      <c r="X32" s="34"/>
      <c r="Y32" s="34"/>
      <c r="Z32" s="34"/>
    </row>
    <row r="33" spans="2:27" ht="15.75" x14ac:dyDescent="0.25">
      <c r="B33" s="43" t="s">
        <v>25</v>
      </c>
      <c r="C33" s="55">
        <f>IF($C$16=$L$37,0,IF($C$16=$L$38,S30,IF($C$16=$L$39,T30,IF($C$16=$L$40,U30,IF($C$16=$L$41,V30,IF($C$16=$L$42,W30,IF($C$16=$L$43,X30)))))))</f>
        <v>0</v>
      </c>
      <c r="D33" s="35"/>
      <c r="E33" s="34"/>
      <c r="F33" s="122" t="s">
        <v>29</v>
      </c>
      <c r="G33" s="123"/>
      <c r="H33" s="123"/>
      <c r="I33" s="124"/>
      <c r="J33" s="34"/>
      <c r="K33" s="34" t="s">
        <v>28</v>
      </c>
      <c r="L33" s="63">
        <f t="shared" ref="L33:Q33" si="8">SUM(L21:L31)</f>
        <v>9440</v>
      </c>
      <c r="M33" s="63">
        <f t="shared" si="8"/>
        <v>1124</v>
      </c>
      <c r="N33" s="63">
        <f t="shared" si="8"/>
        <v>1948</v>
      </c>
      <c r="O33" s="63">
        <f t="shared" si="8"/>
        <v>1044</v>
      </c>
      <c r="P33" s="63">
        <f t="shared" si="8"/>
        <v>2253</v>
      </c>
      <c r="Q33" s="63">
        <f t="shared" si="8"/>
        <v>1681.2</v>
      </c>
      <c r="R33" s="34"/>
      <c r="S33" s="63">
        <f t="shared" ref="S33:X33" si="9">SUM(S21:S31)</f>
        <v>9440</v>
      </c>
      <c r="T33" s="63">
        <f t="shared" si="9"/>
        <v>11240</v>
      </c>
      <c r="U33" s="63">
        <f t="shared" si="9"/>
        <v>19480</v>
      </c>
      <c r="V33" s="63">
        <f t="shared" si="9"/>
        <v>10440</v>
      </c>
      <c r="W33" s="63">
        <f t="shared" si="9"/>
        <v>22530</v>
      </c>
      <c r="X33" s="63">
        <f t="shared" si="9"/>
        <v>11207.999999999998</v>
      </c>
      <c r="Y33" s="34"/>
      <c r="Z33" s="34"/>
    </row>
    <row r="34" spans="2:27" ht="15.75" thickBot="1" x14ac:dyDescent="0.3">
      <c r="B34" s="59" t="s">
        <v>26</v>
      </c>
      <c r="C34" s="62">
        <f>IF($C$16=$L$37,0,IF($C$16=$L$38,S31,IF($C$16=$L$39,T31,IF($C$16=$L$40,U31,IF($C$16=$L$41,V31,IF($C$16=$L$42,W31,IF($C$16=$L$43,X31)))))))</f>
        <v>1747.9999999999998</v>
      </c>
      <c r="D34" s="34"/>
      <c r="E34" s="34"/>
      <c r="F34" s="37" t="s">
        <v>43</v>
      </c>
      <c r="G34" s="86"/>
      <c r="H34" s="90" t="s">
        <v>46</v>
      </c>
      <c r="I34" s="90" t="s">
        <v>50</v>
      </c>
      <c r="J34" s="34"/>
      <c r="K34" s="34"/>
      <c r="L34" s="34"/>
      <c r="M34" s="34"/>
      <c r="N34" s="34"/>
      <c r="O34" s="34"/>
      <c r="P34" s="34"/>
      <c r="Q34" s="34"/>
      <c r="R34" s="34"/>
      <c r="S34" s="34"/>
      <c r="T34" s="34"/>
      <c r="U34" s="34"/>
      <c r="V34" s="34"/>
      <c r="W34" s="34"/>
      <c r="X34" s="34"/>
      <c r="Y34" s="34"/>
      <c r="Z34" s="34"/>
    </row>
    <row r="35" spans="2:27" ht="16.5" thickTop="1" thickBot="1" x14ac:dyDescent="0.3">
      <c r="B35" s="49" t="s">
        <v>59</v>
      </c>
      <c r="C35" s="52">
        <f>SUM(C25:C34)</f>
        <v>11207.999999999998</v>
      </c>
      <c r="D35" s="34"/>
      <c r="E35" s="34"/>
      <c r="F35" s="71" t="s">
        <v>38</v>
      </c>
      <c r="G35" s="57"/>
      <c r="H35" s="134">
        <v>0.3</v>
      </c>
      <c r="I35" s="135"/>
      <c r="J35" s="34"/>
      <c r="K35" s="34"/>
      <c r="L35" s="34"/>
      <c r="M35" s="34"/>
      <c r="N35" s="34"/>
      <c r="O35" s="34"/>
      <c r="P35" s="34"/>
      <c r="Q35" s="34"/>
      <c r="R35" s="34"/>
      <c r="S35" s="34"/>
      <c r="T35" s="34"/>
      <c r="U35" s="34"/>
      <c r="V35" s="34"/>
      <c r="W35" s="34"/>
      <c r="X35" s="34"/>
      <c r="Y35" s="64" t="s">
        <v>30</v>
      </c>
      <c r="Z35" s="34"/>
      <c r="AA35" s="34"/>
    </row>
    <row r="36" spans="2:27" x14ac:dyDescent="0.25">
      <c r="B36" s="34"/>
      <c r="C36" s="34"/>
      <c r="D36" s="34"/>
      <c r="E36" s="34"/>
      <c r="F36" s="72" t="s">
        <v>48</v>
      </c>
      <c r="G36" s="57"/>
      <c r="H36" s="91">
        <f>(I28+I20)*(H35)</f>
        <v>2141.5</v>
      </c>
      <c r="I36" s="92">
        <f>H36/C19</f>
        <v>8.8809787116394812E-2</v>
      </c>
      <c r="J36" s="34"/>
      <c r="K36" s="34"/>
      <c r="L36" s="34"/>
      <c r="M36" s="34"/>
      <c r="N36" s="34"/>
      <c r="O36" s="34"/>
      <c r="P36" s="34"/>
      <c r="Q36" s="34"/>
      <c r="R36" s="34"/>
      <c r="S36" s="34"/>
      <c r="T36" s="34"/>
      <c r="U36" s="34"/>
      <c r="V36" s="34"/>
      <c r="W36" s="34"/>
      <c r="X36" s="34"/>
      <c r="Y36" s="34">
        <v>1</v>
      </c>
      <c r="Z36" s="34"/>
      <c r="AA36" s="34"/>
    </row>
    <row r="37" spans="2:27" ht="15.75" thickBot="1" x14ac:dyDescent="0.3">
      <c r="B37" s="34"/>
      <c r="C37" s="34"/>
      <c r="D37" s="34"/>
      <c r="E37" s="34"/>
      <c r="F37" s="99" t="s">
        <v>59</v>
      </c>
      <c r="G37" s="60"/>
      <c r="H37" s="93">
        <f>C35</f>
        <v>11207.999999999998</v>
      </c>
      <c r="I37" s="94">
        <f>H37/C19</f>
        <v>0.46480508708874752</v>
      </c>
      <c r="J37" s="34"/>
      <c r="K37" s="34"/>
      <c r="L37" s="65" t="s">
        <v>30</v>
      </c>
      <c r="M37" s="48"/>
      <c r="N37" s="34"/>
      <c r="O37" s="34"/>
      <c r="P37" s="34"/>
      <c r="Q37" s="34"/>
      <c r="R37" s="34"/>
      <c r="S37" s="34"/>
      <c r="T37" s="34"/>
      <c r="U37" s="34"/>
      <c r="V37" s="34"/>
      <c r="W37" s="34"/>
      <c r="X37" s="34"/>
      <c r="Y37" s="34">
        <v>2</v>
      </c>
      <c r="Z37" s="34"/>
      <c r="AA37" s="34"/>
    </row>
    <row r="38" spans="2:27" ht="16.5" thickTop="1" thickBot="1" x14ac:dyDescent="0.3">
      <c r="B38" s="34"/>
      <c r="C38" s="34"/>
      <c r="D38" s="34"/>
      <c r="E38" s="34"/>
      <c r="F38" s="74" t="s">
        <v>52</v>
      </c>
      <c r="G38" s="73"/>
      <c r="H38" s="85">
        <f>H36+H37</f>
        <v>13349.499999999998</v>
      </c>
      <c r="I38" s="85">
        <f>I36+I37</f>
        <v>0.55361487420514233</v>
      </c>
      <c r="J38" s="34"/>
      <c r="K38" s="34"/>
      <c r="L38" s="34" t="s">
        <v>5</v>
      </c>
      <c r="M38" s="48">
        <f>L19</f>
        <v>33000</v>
      </c>
      <c r="N38" s="44">
        <f>L18</f>
        <v>10000</v>
      </c>
      <c r="O38" s="34"/>
      <c r="P38" s="34"/>
      <c r="Q38" s="34"/>
      <c r="R38" s="34"/>
      <c r="S38" s="34"/>
      <c r="T38" s="34"/>
      <c r="U38" s="34"/>
      <c r="V38" s="34"/>
      <c r="W38" s="34"/>
      <c r="X38" s="34"/>
      <c r="Y38" s="34">
        <v>3</v>
      </c>
      <c r="Z38" s="34"/>
      <c r="AA38" s="34"/>
    </row>
    <row r="39" spans="2:27" x14ac:dyDescent="0.25">
      <c r="B39" s="34"/>
      <c r="C39" s="34"/>
      <c r="D39" s="34"/>
      <c r="E39" s="34"/>
      <c r="F39" s="87"/>
      <c r="G39" s="57"/>
      <c r="H39" s="95"/>
      <c r="I39" s="96"/>
      <c r="J39" s="34"/>
      <c r="K39" s="34"/>
      <c r="L39" s="34" t="s">
        <v>6</v>
      </c>
      <c r="M39" s="48">
        <f>M19</f>
        <v>3500</v>
      </c>
      <c r="N39" s="44">
        <f>M18</f>
        <v>1000</v>
      </c>
      <c r="O39" s="34"/>
      <c r="P39" s="34"/>
      <c r="Q39" s="34"/>
      <c r="R39" s="34"/>
      <c r="S39" s="34"/>
      <c r="T39" s="34"/>
      <c r="U39" s="34"/>
      <c r="V39" s="34"/>
      <c r="W39" s="34"/>
      <c r="X39" s="34"/>
      <c r="Y39" s="34">
        <v>4</v>
      </c>
      <c r="Z39" s="34"/>
      <c r="AA39" s="34"/>
    </row>
    <row r="40" spans="2:27" ht="15.75" thickBot="1" x14ac:dyDescent="0.3">
      <c r="B40" s="34"/>
      <c r="C40" s="34"/>
      <c r="D40" s="34"/>
      <c r="E40" s="34"/>
      <c r="F40" s="88" t="s">
        <v>51</v>
      </c>
      <c r="G40" s="136">
        <v>0.1</v>
      </c>
      <c r="H40" s="97">
        <f>H38*G40</f>
        <v>1334.9499999999998</v>
      </c>
      <c r="I40" s="98">
        <f>I38*G40</f>
        <v>5.5361487420514235E-2</v>
      </c>
      <c r="J40" s="34"/>
      <c r="K40" s="34"/>
      <c r="L40" s="34" t="s">
        <v>7</v>
      </c>
      <c r="M40" s="48">
        <f>N19</f>
        <v>1900</v>
      </c>
      <c r="N40" s="44">
        <f>N18</f>
        <v>1000</v>
      </c>
      <c r="O40" s="34"/>
      <c r="P40" s="34"/>
      <c r="Q40" s="34"/>
      <c r="R40" s="34"/>
      <c r="S40" s="34"/>
      <c r="T40" s="34"/>
      <c r="U40" s="34"/>
      <c r="V40" s="34"/>
      <c r="W40" s="34"/>
      <c r="X40" s="34"/>
      <c r="Y40" s="34">
        <v>5</v>
      </c>
      <c r="Z40" s="34"/>
      <c r="AA40" s="34"/>
    </row>
    <row r="41" spans="2:27" ht="16.5" thickTop="1" thickBot="1" x14ac:dyDescent="0.3">
      <c r="F41" s="74" t="s">
        <v>58</v>
      </c>
      <c r="G41" s="73"/>
      <c r="H41" s="85">
        <f>H38+H40</f>
        <v>14684.449999999997</v>
      </c>
      <c r="I41" s="85">
        <f>I38+I40</f>
        <v>0.6089763616256566</v>
      </c>
      <c r="L41" s="32" t="s">
        <v>8</v>
      </c>
      <c r="M41" s="83">
        <f>O19</f>
        <v>6000</v>
      </c>
      <c r="N41" s="84">
        <f>O18</f>
        <v>1000</v>
      </c>
    </row>
    <row r="42" spans="2:27" x14ac:dyDescent="0.25">
      <c r="L42" s="32" t="s">
        <v>9</v>
      </c>
      <c r="M42" s="83">
        <f>P19</f>
        <v>3500</v>
      </c>
      <c r="N42" s="84">
        <f>P18</f>
        <v>1000</v>
      </c>
    </row>
    <row r="43" spans="2:27" x14ac:dyDescent="0.25">
      <c r="L43" s="32" t="s">
        <v>10</v>
      </c>
      <c r="M43" s="83">
        <f>Q19</f>
        <v>3617</v>
      </c>
      <c r="N43" s="84">
        <f>Q18</f>
        <v>1500</v>
      </c>
    </row>
    <row r="44" spans="2:27" x14ac:dyDescent="0.25">
      <c r="F44" s="33"/>
    </row>
  </sheetData>
  <sheetProtection algorithmName="SHA-512" hashValue="iA0ZKEbPmweIG4SEn+LGEdhLGxhCUKezuzFAfhxPybiljay5Zge3GJQAMgHqyvwfJ3Q7SGaK51bn6nUG8Lhj3Q==" saltValue="2q/mBjerxRzVgt5+RLCQiw==" spinCount="100000" sheet="1" objects="1" scenarios="1" selectLockedCells="1"/>
  <protectedRanges>
    <protectedRange sqref="C16 C18 I25:I27 G17:G18 G19 G16" name="Bereich1"/>
  </protectedRanges>
  <mergeCells count="11">
    <mergeCell ref="H35:I35"/>
    <mergeCell ref="J7:Z8"/>
    <mergeCell ref="B5:I7"/>
    <mergeCell ref="K6:O6"/>
    <mergeCell ref="B8:I9"/>
    <mergeCell ref="B14:C14"/>
    <mergeCell ref="B12:C12"/>
    <mergeCell ref="F33:I33"/>
    <mergeCell ref="B23:C23"/>
    <mergeCell ref="F14:I14"/>
    <mergeCell ref="F23:I23"/>
  </mergeCells>
  <dataValidations count="1">
    <dataValidation type="list" allowBlank="1" showInputMessage="1" showErrorMessage="1" sqref="C16" xr:uid="{D5EA18B5-1B08-4F2D-9052-3D70A29C388A}">
      <formula1>$L$37:$L$43</formula1>
    </dataValidation>
  </dataValidations>
  <pageMargins left="0.7" right="0.7" top="0.78740157499999996" bottom="0.78740157499999996"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D11D7-0990-4968-B222-7672FD4B10E7}">
  <dimension ref="C5:Q39"/>
  <sheetViews>
    <sheetView showGridLines="0" workbookViewId="0">
      <selection activeCell="E36" sqref="E36"/>
    </sheetView>
  </sheetViews>
  <sheetFormatPr baseColWidth="10" defaultColWidth="11.42578125" defaultRowHeight="15" x14ac:dyDescent="0.25"/>
  <cols>
    <col min="3" max="3" width="36.42578125" customWidth="1"/>
    <col min="7" max="7" width="19" bestFit="1" customWidth="1"/>
    <col min="11" max="11" width="0" hidden="1" customWidth="1"/>
    <col min="12" max="13" width="11.42578125" hidden="1" customWidth="1"/>
    <col min="17" max="17" width="19" hidden="1" customWidth="1"/>
  </cols>
  <sheetData>
    <row r="5" spans="3:17" s="20" customFormat="1" ht="28.5" x14ac:dyDescent="0.45">
      <c r="C5" s="125" t="s">
        <v>31</v>
      </c>
      <c r="D5" s="126"/>
      <c r="E5" s="126"/>
      <c r="F5" s="126"/>
      <c r="G5" s="126"/>
      <c r="H5" s="126"/>
      <c r="I5" s="126"/>
      <c r="J5" s="126"/>
      <c r="K5" s="126"/>
      <c r="L5" s="126"/>
      <c r="M5" s="127"/>
    </row>
    <row r="7" spans="3:17" x14ac:dyDescent="0.25">
      <c r="Q7" s="4" t="s">
        <v>30</v>
      </c>
    </row>
    <row r="8" spans="3:17" x14ac:dyDescent="0.25">
      <c r="C8" s="21" t="s">
        <v>3</v>
      </c>
      <c r="D8" s="22"/>
      <c r="E8" s="22" t="s">
        <v>5</v>
      </c>
      <c r="F8" s="22" t="s">
        <v>6</v>
      </c>
      <c r="G8" s="22" t="s">
        <v>7</v>
      </c>
      <c r="H8" s="22" t="s">
        <v>8</v>
      </c>
      <c r="I8" s="22" t="s">
        <v>9</v>
      </c>
      <c r="J8" s="22" t="s">
        <v>10</v>
      </c>
      <c r="K8" s="22"/>
      <c r="L8" s="22" t="s">
        <v>32</v>
      </c>
      <c r="M8" s="23" t="s">
        <v>33</v>
      </c>
      <c r="Q8" t="s">
        <v>5</v>
      </c>
    </row>
    <row r="9" spans="3:17" x14ac:dyDescent="0.25">
      <c r="Q9" t="s">
        <v>6</v>
      </c>
    </row>
    <row r="10" spans="3:17" x14ac:dyDescent="0.25">
      <c r="Q10" t="s">
        <v>7</v>
      </c>
    </row>
    <row r="11" spans="3:17" x14ac:dyDescent="0.25">
      <c r="C11" s="5" t="s">
        <v>12</v>
      </c>
      <c r="D11" s="6"/>
      <c r="E11" s="7">
        <v>10000</v>
      </c>
      <c r="F11" s="7">
        <v>1000</v>
      </c>
      <c r="G11" s="7">
        <v>1000</v>
      </c>
      <c r="H11" s="7">
        <v>1000</v>
      </c>
      <c r="I11" s="7">
        <v>1000</v>
      </c>
      <c r="J11" s="7">
        <v>1500</v>
      </c>
      <c r="K11" s="7"/>
      <c r="L11" s="7">
        <v>10000</v>
      </c>
      <c r="M11" s="8">
        <v>10000</v>
      </c>
      <c r="Q11" t="s">
        <v>8</v>
      </c>
    </row>
    <row r="12" spans="3:17" x14ac:dyDescent="0.25">
      <c r="C12" s="9" t="s">
        <v>13</v>
      </c>
      <c r="D12" s="10"/>
      <c r="E12" s="11">
        <v>33000</v>
      </c>
      <c r="F12" s="11">
        <v>3500</v>
      </c>
      <c r="G12" s="11">
        <v>1900</v>
      </c>
      <c r="H12" s="11">
        <v>6000</v>
      </c>
      <c r="I12" s="11">
        <v>3500</v>
      </c>
      <c r="J12" s="11">
        <v>3617</v>
      </c>
      <c r="K12" s="11"/>
      <c r="L12" s="11">
        <v>19200</v>
      </c>
      <c r="M12" s="12"/>
      <c r="Q12" t="s">
        <v>9</v>
      </c>
    </row>
    <row r="13" spans="3:17" x14ac:dyDescent="0.25">
      <c r="E13" s="1"/>
      <c r="F13" s="1"/>
      <c r="G13" s="1"/>
      <c r="H13" s="1"/>
      <c r="I13" s="1"/>
      <c r="J13" s="1"/>
      <c r="K13" s="1"/>
      <c r="L13" s="1"/>
      <c r="M13" s="1"/>
      <c r="Q13" t="s">
        <v>10</v>
      </c>
    </row>
    <row r="14" spans="3:17" x14ac:dyDescent="0.25">
      <c r="C14" s="5" t="s">
        <v>14</v>
      </c>
      <c r="D14" s="6"/>
      <c r="E14" s="13">
        <v>545</v>
      </c>
      <c r="F14" s="13">
        <v>135</v>
      </c>
      <c r="G14" s="13">
        <v>135</v>
      </c>
      <c r="H14" s="13">
        <v>173</v>
      </c>
      <c r="I14" s="13">
        <v>132</v>
      </c>
      <c r="J14" s="13">
        <v>183</v>
      </c>
      <c r="K14" s="13"/>
      <c r="L14" s="13"/>
      <c r="M14" s="14"/>
    </row>
    <row r="15" spans="3:17" x14ac:dyDescent="0.25">
      <c r="C15" s="15" t="s">
        <v>15</v>
      </c>
      <c r="E15" s="16">
        <v>1220</v>
      </c>
      <c r="F15" s="16">
        <v>200</v>
      </c>
      <c r="G15" s="16">
        <v>84</v>
      </c>
      <c r="H15" s="16">
        <v>50</v>
      </c>
      <c r="I15" s="16">
        <v>200</v>
      </c>
      <c r="J15" s="16">
        <v>69</v>
      </c>
      <c r="K15" s="16"/>
      <c r="L15" s="16"/>
      <c r="M15" s="17"/>
    </row>
    <row r="16" spans="3:17" x14ac:dyDescent="0.25">
      <c r="C16" s="15" t="s">
        <v>16</v>
      </c>
      <c r="E16" s="16">
        <v>190</v>
      </c>
      <c r="F16" s="16">
        <v>28</v>
      </c>
      <c r="G16" s="16">
        <v>84</v>
      </c>
      <c r="H16" s="16">
        <v>84</v>
      </c>
      <c r="I16" s="16">
        <v>84</v>
      </c>
      <c r="J16" s="16">
        <v>84</v>
      </c>
      <c r="K16" s="16"/>
      <c r="L16" s="16"/>
      <c r="M16" s="17"/>
      <c r="Q16" t="s">
        <v>34</v>
      </c>
    </row>
    <row r="17" spans="3:13" x14ac:dyDescent="0.25">
      <c r="C17" s="15" t="s">
        <v>18</v>
      </c>
      <c r="E17" s="16">
        <v>935</v>
      </c>
      <c r="F17" s="16">
        <v>126</v>
      </c>
      <c r="G17" s="16">
        <v>126</v>
      </c>
      <c r="H17" s="16">
        <v>126</v>
      </c>
      <c r="I17" s="16">
        <v>126</v>
      </c>
      <c r="J17" s="16">
        <v>168</v>
      </c>
      <c r="K17" s="16"/>
      <c r="L17" s="16"/>
      <c r="M17" s="17"/>
    </row>
    <row r="18" spans="3:13" x14ac:dyDescent="0.25">
      <c r="C18" s="15" t="s">
        <v>20</v>
      </c>
      <c r="E18" s="16">
        <v>380</v>
      </c>
      <c r="F18" s="16">
        <v>55</v>
      </c>
      <c r="G18" s="16">
        <v>126</v>
      </c>
      <c r="H18" s="16">
        <v>378</v>
      </c>
      <c r="I18" s="16">
        <v>126</v>
      </c>
      <c r="J18" s="16">
        <v>180</v>
      </c>
      <c r="K18" s="16"/>
      <c r="L18" s="16"/>
      <c r="M18" s="17"/>
    </row>
    <row r="19" spans="3:13" x14ac:dyDescent="0.25">
      <c r="C19" s="15" t="s">
        <v>22</v>
      </c>
      <c r="E19" s="16">
        <v>3020</v>
      </c>
      <c r="F19" s="16">
        <v>263</v>
      </c>
      <c r="G19" s="16">
        <v>536</v>
      </c>
      <c r="H19" s="16">
        <v>137</v>
      </c>
      <c r="I19" s="16">
        <v>798</v>
      </c>
      <c r="J19" s="16">
        <v>515</v>
      </c>
      <c r="K19" s="16"/>
      <c r="L19" s="16"/>
      <c r="M19" s="17"/>
    </row>
    <row r="20" spans="3:13" x14ac:dyDescent="0.25">
      <c r="C20" s="15" t="s">
        <v>23</v>
      </c>
      <c r="E20" s="16">
        <v>940</v>
      </c>
      <c r="F20" s="16">
        <v>147</v>
      </c>
      <c r="G20" s="16">
        <v>147</v>
      </c>
      <c r="H20" s="16">
        <v>48</v>
      </c>
      <c r="I20" s="16">
        <v>147</v>
      </c>
      <c r="J20" s="16">
        <v>90</v>
      </c>
      <c r="K20" s="16"/>
      <c r="L20" s="16"/>
      <c r="M20" s="17"/>
    </row>
    <row r="21" spans="3:13" x14ac:dyDescent="0.25">
      <c r="C21" s="9" t="s">
        <v>24</v>
      </c>
      <c r="D21" s="10"/>
      <c r="E21" s="18">
        <v>560</v>
      </c>
      <c r="F21" s="18">
        <v>58</v>
      </c>
      <c r="G21" s="18">
        <v>0</v>
      </c>
      <c r="H21" s="18">
        <v>0</v>
      </c>
      <c r="I21" s="18">
        <v>0</v>
      </c>
      <c r="J21" s="18">
        <v>130</v>
      </c>
      <c r="K21" s="18"/>
      <c r="L21" s="18"/>
      <c r="M21" s="19"/>
    </row>
    <row r="23" spans="3:13" x14ac:dyDescent="0.25">
      <c r="C23" s="5" t="s">
        <v>25</v>
      </c>
      <c r="D23" s="6"/>
      <c r="E23" s="13">
        <v>0</v>
      </c>
      <c r="F23" s="13">
        <v>0</v>
      </c>
      <c r="G23" s="13">
        <v>315</v>
      </c>
      <c r="H23" s="13">
        <v>0</v>
      </c>
      <c r="I23" s="13">
        <v>315</v>
      </c>
      <c r="J23" s="13">
        <v>0</v>
      </c>
      <c r="K23" s="6"/>
      <c r="L23" s="13"/>
      <c r="M23" s="14"/>
    </row>
    <row r="24" spans="3:13" x14ac:dyDescent="0.25">
      <c r="C24" s="9" t="s">
        <v>26</v>
      </c>
      <c r="D24" s="10"/>
      <c r="E24" s="18">
        <v>1650</v>
      </c>
      <c r="F24" s="18">
        <v>112</v>
      </c>
      <c r="G24" s="18">
        <v>395</v>
      </c>
      <c r="H24" s="18">
        <v>48</v>
      </c>
      <c r="I24" s="18">
        <v>325</v>
      </c>
      <c r="J24" s="18">
        <f>230*1.14</f>
        <v>262.2</v>
      </c>
      <c r="K24" s="18"/>
      <c r="L24" s="18"/>
      <c r="M24" s="19"/>
    </row>
    <row r="26" spans="3:13" hidden="1" x14ac:dyDescent="0.25">
      <c r="C26" t="s">
        <v>28</v>
      </c>
      <c r="E26" s="2">
        <f>SUM(E14:E24)</f>
        <v>9440</v>
      </c>
      <c r="F26" s="2">
        <f t="shared" ref="F26:M26" si="0">SUM(F14:F24)</f>
        <v>1124</v>
      </c>
      <c r="G26" s="2">
        <f>SUM(G14:G24)</f>
        <v>1948</v>
      </c>
      <c r="H26" s="2">
        <f t="shared" si="0"/>
        <v>1044</v>
      </c>
      <c r="I26" s="2">
        <f t="shared" si="0"/>
        <v>2253</v>
      </c>
      <c r="J26" s="2">
        <f>SUM(J14:J24)</f>
        <v>1681.2</v>
      </c>
      <c r="K26" s="2"/>
      <c r="L26" s="2">
        <f t="shared" si="0"/>
        <v>0</v>
      </c>
      <c r="M26" s="2">
        <f t="shared" si="0"/>
        <v>0</v>
      </c>
    </row>
    <row r="27" spans="3:13" hidden="1" x14ac:dyDescent="0.25"/>
    <row r="28" spans="3:13" hidden="1" x14ac:dyDescent="0.25">
      <c r="C28" t="s">
        <v>35</v>
      </c>
      <c r="E28" s="3">
        <v>1000</v>
      </c>
      <c r="F28" s="3">
        <v>1000</v>
      </c>
      <c r="G28" s="3">
        <v>1000</v>
      </c>
      <c r="H28" s="3">
        <v>1000</v>
      </c>
      <c r="I28" s="3">
        <v>1000</v>
      </c>
      <c r="J28" s="3">
        <v>1000</v>
      </c>
      <c r="K28" s="3"/>
      <c r="L28" s="3"/>
      <c r="M28" s="3"/>
    </row>
    <row r="29" spans="3:13" hidden="1" x14ac:dyDescent="0.25"/>
    <row r="30" spans="3:13" hidden="1" x14ac:dyDescent="0.25">
      <c r="C30" t="s">
        <v>36</v>
      </c>
      <c r="E30" s="2">
        <f>E26/E11*E28</f>
        <v>944</v>
      </c>
      <c r="F30" s="2">
        <f t="shared" ref="F30:M30" si="1">F26/F11*F28</f>
        <v>1124</v>
      </c>
      <c r="G30" s="2">
        <f t="shared" si="1"/>
        <v>1948</v>
      </c>
      <c r="H30" s="2">
        <f t="shared" si="1"/>
        <v>1044</v>
      </c>
      <c r="I30" s="2">
        <f t="shared" si="1"/>
        <v>2253</v>
      </c>
      <c r="J30" s="2">
        <f t="shared" si="1"/>
        <v>1120.8</v>
      </c>
      <c r="K30" s="2"/>
      <c r="L30" s="2">
        <f t="shared" si="1"/>
        <v>0</v>
      </c>
      <c r="M30" s="2">
        <f t="shared" si="1"/>
        <v>0</v>
      </c>
    </row>
    <row r="33" spans="3:5" x14ac:dyDescent="0.25">
      <c r="C33" s="78" t="s">
        <v>3</v>
      </c>
      <c r="D33" s="79" t="s">
        <v>12</v>
      </c>
      <c r="E33" s="79" t="s">
        <v>13</v>
      </c>
    </row>
    <row r="34" spans="3:5" x14ac:dyDescent="0.25">
      <c r="C34" s="75" t="s">
        <v>5</v>
      </c>
      <c r="D34" s="76">
        <f>E11</f>
        <v>10000</v>
      </c>
      <c r="E34" s="77">
        <f>E12</f>
        <v>33000</v>
      </c>
    </row>
    <row r="35" spans="3:5" x14ac:dyDescent="0.25">
      <c r="C35" s="75" t="s">
        <v>6</v>
      </c>
      <c r="D35" s="76">
        <f>F11</f>
        <v>1000</v>
      </c>
      <c r="E35" s="77">
        <v>3500</v>
      </c>
    </row>
    <row r="36" spans="3:5" x14ac:dyDescent="0.25">
      <c r="C36" s="75" t="s">
        <v>7</v>
      </c>
      <c r="D36" s="76">
        <f>G11</f>
        <v>1000</v>
      </c>
      <c r="E36" s="77">
        <f>G12</f>
        <v>1900</v>
      </c>
    </row>
    <row r="37" spans="3:5" x14ac:dyDescent="0.25">
      <c r="C37" s="75" t="s">
        <v>8</v>
      </c>
      <c r="D37" s="76">
        <f>H11</f>
        <v>1000</v>
      </c>
      <c r="E37" s="77">
        <f>H12</f>
        <v>6000</v>
      </c>
    </row>
    <row r="38" spans="3:5" x14ac:dyDescent="0.25">
      <c r="C38" s="75" t="s">
        <v>9</v>
      </c>
      <c r="D38" s="76">
        <f>I11</f>
        <v>1000</v>
      </c>
      <c r="E38" s="77">
        <f>I12</f>
        <v>3500</v>
      </c>
    </row>
    <row r="39" spans="3:5" x14ac:dyDescent="0.25">
      <c r="C39" s="75" t="s">
        <v>10</v>
      </c>
      <c r="D39" s="76">
        <f>J11</f>
        <v>1500</v>
      </c>
      <c r="E39" s="77">
        <f>J12</f>
        <v>3617</v>
      </c>
    </row>
  </sheetData>
  <mergeCells count="1">
    <mergeCell ref="C5:M5"/>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d8848f6-dfb2-45ec-9d55-3e43c1830d4b"/>
    <lcf76f155ced4ddcb4097134ff3c332f xmlns="c517f335-06d9-462b-a8b8-d6842b2b9518">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8BD6FEC2E7DFF43843427CBDAC9DEC9" ma:contentTypeVersion="16" ma:contentTypeDescription="Create a new document." ma:contentTypeScope="" ma:versionID="427367bc8298ae69aa1b73345ca302a3">
  <xsd:schema xmlns:xsd="http://www.w3.org/2001/XMLSchema" xmlns:xs="http://www.w3.org/2001/XMLSchema" xmlns:p="http://schemas.microsoft.com/office/2006/metadata/properties" xmlns:ns2="c517f335-06d9-462b-a8b8-d6842b2b9518" xmlns:ns3="dd8848f6-dfb2-45ec-9d55-3e43c1830d4b" targetNamespace="http://schemas.microsoft.com/office/2006/metadata/properties" ma:root="true" ma:fieldsID="2d8829c4946274ba3922c7eb0ad38a81" ns2:_="" ns3:_="">
    <xsd:import namespace="c517f335-06d9-462b-a8b8-d6842b2b9518"/>
    <xsd:import namespace="dd8848f6-dfb2-45ec-9d55-3e43c1830d4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17f335-06d9-462b-a8b8-d6842b2b95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a20763e-5406-45ed-a599-00c5dcd0a28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d8848f6-dfb2-45ec-9d55-3e43c1830d4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2542042-7bad-4954-8ff5-e2e216aa0831}" ma:internalName="TaxCatchAll" ma:showField="CatchAllData" ma:web="dd8848f6-dfb2-45ec-9d55-3e43c1830d4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9942EB-BAF1-4E23-9447-83233DAD5A48}">
  <ds:schemaRefs>
    <ds:schemaRef ds:uri="http://purl.org/dc/terms/"/>
    <ds:schemaRef ds:uri="c517f335-06d9-462b-a8b8-d6842b2b9518"/>
    <ds:schemaRef ds:uri="http://www.w3.org/XML/1998/namespace"/>
    <ds:schemaRef ds:uri="http://purl.org/dc/dcmitype/"/>
    <ds:schemaRef ds:uri="dd8848f6-dfb2-45ec-9d55-3e43c1830d4b"/>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A7E174E1-1D63-4819-A4BE-309569485140}">
  <ds:schemaRefs>
    <ds:schemaRef ds:uri="http://schemas.microsoft.com/sharepoint/v3/contenttype/forms"/>
  </ds:schemaRefs>
</ds:datastoreItem>
</file>

<file path=customXml/itemProps3.xml><?xml version="1.0" encoding="utf-8"?>
<ds:datastoreItem xmlns:ds="http://schemas.openxmlformats.org/officeDocument/2006/customXml" ds:itemID="{B9B0499F-4409-4DA8-99A0-BB59C40A45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17f335-06d9-462b-a8b8-d6842b2b9518"/>
    <ds:schemaRef ds:uri="dd8848f6-dfb2-45ec-9d55-3e43c1830d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Produktionskostenrechnung</vt:lpstr>
      <vt:lpstr>(Kostenkomponenten)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AAlber</dc:creator>
  <cp:keywords/>
  <dc:description/>
  <cp:lastModifiedBy>Luggin Lukas</cp:lastModifiedBy>
  <cp:revision/>
  <dcterms:created xsi:type="dcterms:W3CDTF">2022-07-11T12:53:07Z</dcterms:created>
  <dcterms:modified xsi:type="dcterms:W3CDTF">2023-05-26T11:52:21Z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0x010100F8BD6FEC2E7DFF43843427CBDAC9DEC9</vt:lpwstr>
  </property>
  <property fmtid="{D5CDD505-2E9C-101B-9397-08002B2CF9AE}" pid="3" name="MediaServiceImageTags">
    <vt:lpwstr/>
  </property>
</Properties>
</file>