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r.freund\Desktop\OG Aquakultur\"/>
    </mc:Choice>
  </mc:AlternateContent>
  <workbookProtection workbookAlgorithmName="SHA-512" workbookHashValue="sF8M1zVITg/w7OrXmc9kkwfv5IhV+ig79cctvoVsBS+97ALnhxH3lOhY+TfP1rJyNINpV00HBbRTR0gE4LDCtw==" workbookSaltValue="aJSG8KnldFFWfTPiCgSP5g==" workbookSpinCount="100000" lockStructure="1"/>
  <bookViews>
    <workbookView xWindow="0" yWindow="0" windowWidth="28800" windowHeight="12225"/>
  </bookViews>
  <sheets>
    <sheet name="Wirtschaftlichkeit Fischzuch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5" l="1"/>
  <c r="G127" i="5" l="1"/>
  <c r="G77" i="5"/>
  <c r="G72" i="5"/>
  <c r="F113" i="5" s="1"/>
  <c r="G64" i="5"/>
  <c r="F85" i="5" s="1"/>
  <c r="G53" i="5"/>
  <c r="F94" i="5" l="1"/>
  <c r="F93" i="5"/>
  <c r="G79" i="5"/>
  <c r="G40" i="5"/>
  <c r="F101" i="5" l="1"/>
  <c r="D123" i="5"/>
  <c r="D124" i="5"/>
  <c r="D125" i="5"/>
  <c r="D126" i="5"/>
  <c r="C150" i="5" l="1"/>
  <c r="C151" i="5"/>
  <c r="C152" i="5"/>
  <c r="C153" i="5"/>
  <c r="C149" i="5"/>
  <c r="G41" i="5" l="1"/>
  <c r="G34" i="5" l="1"/>
  <c r="G35" i="5" s="1"/>
  <c r="G92" i="5" l="1"/>
  <c r="G85" i="5"/>
  <c r="G113" i="5"/>
  <c r="G93" i="5"/>
  <c r="G99" i="5"/>
  <c r="G98" i="5"/>
  <c r="F110" i="5"/>
  <c r="G110" i="5" s="1"/>
  <c r="G95" i="5"/>
  <c r="G96" i="5"/>
  <c r="G97" i="5"/>
  <c r="G100" i="5"/>
  <c r="G94" i="5"/>
  <c r="E122" i="5"/>
  <c r="D149" i="5" s="1"/>
  <c r="G149" i="5" s="1"/>
  <c r="E123" i="5"/>
  <c r="E125" i="5"/>
  <c r="E124" i="5"/>
  <c r="E126" i="5"/>
  <c r="G36" i="5" l="1"/>
  <c r="F106" i="5" s="1"/>
  <c r="G106" i="5" s="1"/>
  <c r="F111" i="5"/>
  <c r="G111" i="5" s="1"/>
  <c r="G101" i="5"/>
  <c r="G126" i="5"/>
  <c r="D153" i="5"/>
  <c r="G153" i="5" s="1"/>
  <c r="G124" i="5"/>
  <c r="D151" i="5"/>
  <c r="G151" i="5" s="1"/>
  <c r="G123" i="5"/>
  <c r="D150" i="5"/>
  <c r="G150" i="5" s="1"/>
  <c r="G125" i="5"/>
  <c r="D152" i="5"/>
  <c r="G152" i="5" s="1"/>
  <c r="F108" i="5"/>
  <c r="G108" i="5" s="1"/>
  <c r="E128" i="5"/>
  <c r="G122" i="5"/>
  <c r="G128" i="5" l="1"/>
  <c r="F131" i="5" s="1"/>
  <c r="G131" i="5" s="1"/>
  <c r="G141" i="5" s="1"/>
  <c r="G154" i="5"/>
  <c r="D154" i="5"/>
  <c r="G37" i="5"/>
  <c r="F109" i="5" l="1"/>
  <c r="G109" i="5" s="1"/>
  <c r="F107" i="5"/>
  <c r="G107" i="5" s="1"/>
  <c r="F171" i="5"/>
  <c r="F156" i="5"/>
  <c r="F164" i="5" s="1"/>
  <c r="G164" i="5" s="1"/>
  <c r="F112" i="5" l="1"/>
  <c r="G112" i="5" s="1"/>
  <c r="F87" i="5"/>
  <c r="G87" i="5" s="1"/>
  <c r="F86" i="5"/>
  <c r="G86" i="5" s="1"/>
  <c r="F88" i="5" l="1"/>
  <c r="G88" i="5" l="1"/>
  <c r="G89" i="5" s="1"/>
  <c r="F89" i="5"/>
  <c r="F102" i="5" s="1"/>
  <c r="F137" i="5" s="1"/>
  <c r="G114" i="5"/>
  <c r="G138" i="5" s="1"/>
  <c r="F114" i="5"/>
  <c r="F138" i="5" l="1"/>
  <c r="F139" i="5" s="1"/>
  <c r="F142" i="5" s="1"/>
  <c r="F165" i="5"/>
  <c r="F167" i="5" s="1"/>
  <c r="G102" i="5"/>
  <c r="F116" i="5"/>
  <c r="F169" i="5" l="1"/>
  <c r="G137" i="5"/>
  <c r="G139" i="5" s="1"/>
  <c r="G142" i="5" s="1"/>
  <c r="G116" i="5"/>
  <c r="F141" i="5"/>
  <c r="G143" i="5" l="1"/>
  <c r="F158" i="5" s="1"/>
  <c r="G165" i="5"/>
  <c r="G167" i="5" s="1"/>
  <c r="F143" i="5"/>
  <c r="F173" i="5" l="1"/>
  <c r="F178" i="5"/>
  <c r="F179" i="5" s="1"/>
  <c r="G169" i="5"/>
  <c r="F175" i="5"/>
  <c r="F176" i="5" s="1"/>
</calcChain>
</file>

<file path=xl/sharedStrings.xml><?xml version="1.0" encoding="utf-8"?>
<sst xmlns="http://schemas.openxmlformats.org/spreadsheetml/2006/main" count="147" uniqueCount="128">
  <si>
    <t>Betrieb</t>
  </si>
  <si>
    <t>Investitionssumme</t>
  </si>
  <si>
    <t>Gesamtinvestition</t>
  </si>
  <si>
    <t>Kosten</t>
  </si>
  <si>
    <t>Fixe Kosten</t>
  </si>
  <si>
    <t>Werbekosten</t>
  </si>
  <si>
    <t>Summen</t>
  </si>
  <si>
    <t>Variable Kosten</t>
  </si>
  <si>
    <t>Kalkulatorische Fixkosten</t>
  </si>
  <si>
    <t>SUMME</t>
  </si>
  <si>
    <t>Summe FIXKOSTEN</t>
  </si>
  <si>
    <t>Fremdarbeitskräfte</t>
  </si>
  <si>
    <t>SUMME VARIABLE KOSTEN</t>
  </si>
  <si>
    <t>Gesamtkosten (Fixspesen + Variable Spesen)</t>
  </si>
  <si>
    <t>Gewinnschwelle (Break-even)</t>
  </si>
  <si>
    <t>+ Eigener Lohnanspruch</t>
  </si>
  <si>
    <t>Summe</t>
  </si>
  <si>
    <t>Sonstiges</t>
  </si>
  <si>
    <t>Lohnansatz</t>
  </si>
  <si>
    <t>LOHNANSPRUCH</t>
  </si>
  <si>
    <t>Betriebsdaten</t>
  </si>
  <si>
    <t>Notwendige Investitionen</t>
  </si>
  <si>
    <t>Abschreibung Sonstiges</t>
  </si>
  <si>
    <t>Abschreibung Maschinen und Geräte</t>
  </si>
  <si>
    <t>Produkt</t>
  </si>
  <si>
    <t>Fixkosten</t>
  </si>
  <si>
    <t>+  Variable Kosten</t>
  </si>
  <si>
    <t>Kapitalzinsen</t>
  </si>
  <si>
    <t>Steuerberatung</t>
  </si>
  <si>
    <t>Preisbildung</t>
  </si>
  <si>
    <t>Deckungsbeitrag (MwSt. bereinigter Umsatz - Variable Kosten)</t>
  </si>
  <si>
    <t>Besatzdichte</t>
  </si>
  <si>
    <t>Lebend</t>
  </si>
  <si>
    <t>Ausgenommen</t>
  </si>
  <si>
    <t>Filetiert</t>
  </si>
  <si>
    <t>Geräuchert</t>
  </si>
  <si>
    <t>Räucherfilet</t>
  </si>
  <si>
    <t>Tragfähigkeit</t>
  </si>
  <si>
    <t>Teichanlage</t>
  </si>
  <si>
    <t>Planung</t>
  </si>
  <si>
    <t>Geräte und Maschineninvestitionen, Einrichtung</t>
  </si>
  <si>
    <t>Abschreibung Gebäude + Anlage</t>
  </si>
  <si>
    <t>Je Kilogramm</t>
  </si>
  <si>
    <t>Wasserzins</t>
  </si>
  <si>
    <t>Setzlinge</t>
  </si>
  <si>
    <t>Durchschnitte Anzahl Fische</t>
  </si>
  <si>
    <t>Futter</t>
  </si>
  <si>
    <t>Futterquotient</t>
  </si>
  <si>
    <t>Verpackung</t>
  </si>
  <si>
    <t>Gebäudeversicherung</t>
  </si>
  <si>
    <t>Tierarzt</t>
  </si>
  <si>
    <t>Filets</t>
  </si>
  <si>
    <t>Räucherfilets</t>
  </si>
  <si>
    <t>Anteil</t>
  </si>
  <si>
    <t>kg</t>
  </si>
  <si>
    <t>Stundenaufwand</t>
  </si>
  <si>
    <t>Verarbeitung</t>
  </si>
  <si>
    <t>Arbeitsaufwand/kg</t>
  </si>
  <si>
    <t>Produktion, Sonstiges</t>
  </si>
  <si>
    <t>Produkthaftpflicht</t>
  </si>
  <si>
    <t>Umsatzplanung</t>
  </si>
  <si>
    <t>Verkaufsplanung</t>
  </si>
  <si>
    <t>= Mindestpreis</t>
  </si>
  <si>
    <t>= Durchschnittliche Herstellungskosten/Break even</t>
  </si>
  <si>
    <t>Verkaufspreis ohne MwSt.</t>
  </si>
  <si>
    <t>Durch. Verkaufspreis ohne MwSt. / kg</t>
  </si>
  <si>
    <t>Differenz zum Mindestpreis / kg</t>
  </si>
  <si>
    <t>Kennzahlen</t>
  </si>
  <si>
    <t>Ø je kg</t>
  </si>
  <si>
    <t>MwSt. bereinigter Umsatz</t>
  </si>
  <si>
    <t>Investierte Arbeitszeit</t>
  </si>
  <si>
    <t>Stunden</t>
  </si>
  <si>
    <t>Gewinn/Stunde</t>
  </si>
  <si>
    <t>Reingewinnschwelle</t>
  </si>
  <si>
    <t>Nettoumsatz</t>
  </si>
  <si>
    <t>Gewichtsverluste</t>
  </si>
  <si>
    <t>Produktkategorien</t>
  </si>
  <si>
    <t>Anzahl verkaufsfähige Fische</t>
  </si>
  <si>
    <t>Anzahl Setzlinge (unter Berücksichtigung der Ausfallquote)</t>
  </si>
  <si>
    <t>Durch. Gewicht Setzlinge</t>
  </si>
  <si>
    <t>Durch. Zuwachs</t>
  </si>
  <si>
    <t>Strom</t>
  </si>
  <si>
    <t>Schlachtabfälle</t>
  </si>
  <si>
    <t>+ Risikoaufschlag - Preisnachlässe, Kundenausfälle usw.</t>
  </si>
  <si>
    <t>Berufsbekleidung (Stiefel, Regenmantel, Wathose…)</t>
  </si>
  <si>
    <t>Geräte für Fischzucht (Futterautomat, Futterwaage, Sortiertisch, Pumpe, Belüfter…)</t>
  </si>
  <si>
    <t>Geräte für Transport (PKW-Anhänger, Transportbehälter, Sauerstoffflasche…)</t>
  </si>
  <si>
    <t>Materialien (Kescher, Zugnetz, Netze, Kübel…)</t>
  </si>
  <si>
    <t>Fachberatung</t>
  </si>
  <si>
    <t>Laboranalyse Wasser und Lebensmittel HACCP</t>
  </si>
  <si>
    <t>Reparaturkosten Maschinen und Sonstiges</t>
  </si>
  <si>
    <t>Umzäunung, Vogelschutz,  Arbeitssicherheit</t>
  </si>
  <si>
    <t>Gesamtes Wasservolumen Teiche (2 Teiche 25m x 4m x 1m)</t>
  </si>
  <si>
    <t>Durch. Lebendgewicht</t>
  </si>
  <si>
    <t>Teichanlage (Aushub, Sand, Folien usw.)</t>
  </si>
  <si>
    <t>Zu- und Ableitungen ink. Bauwerke, Mönche, Schieber, PE-Rohre, Grobrechen, Absetzteich</t>
  </si>
  <si>
    <t>Schlachtraum und Verarbeitung (Mindestausstattung ohne eigenes Gebäude)</t>
  </si>
  <si>
    <t>Einrichtung und Geräte Verarbeitung: Tische, Schalchtgerät, Kühlzelle, Räucherofen, Becken…</t>
  </si>
  <si>
    <t>Erarbeitet von der SBB Abteilung Innovation &amp; Energie in Zusammenarbeit mit der Abteilung Betriebsberatung und dem Versuchszentrum Laimburg.</t>
  </si>
  <si>
    <t>Fixe Barausgaben</t>
  </si>
  <si>
    <t>Geldüberschuss (Deckungsbeitrag - Fixe Barausgaben)</t>
  </si>
  <si>
    <t>Gewinn (Deckungsbeitrag - Gesamte Fixkosten)</t>
  </si>
  <si>
    <r>
      <t xml:space="preserve">Bitte nur die hellgrünen Felder ausfüllen: 
</t>
    </r>
    <r>
      <rPr>
        <sz val="10"/>
        <rFont val="Arial"/>
        <family val="2"/>
      </rPr>
      <t>Diese Eingabefelder sind mit Durchschnittswerten vorbelegt und können von Ihnen mit betriebseigenen Daten überschrieben werden.</t>
    </r>
  </si>
  <si>
    <t>Reparatur- und Instandhaltungskosten</t>
  </si>
  <si>
    <r>
      <t xml:space="preserve">Wirtschaftlichkeitsberechnung Speisefischproduktion im Teich </t>
    </r>
    <r>
      <rPr>
        <b/>
        <sz val="12"/>
        <color rgb="FF608847"/>
        <rFont val="Arial"/>
        <family val="2"/>
      </rPr>
      <t xml:space="preserve">(Stand Juli 2018) </t>
    </r>
  </si>
  <si>
    <t xml:space="preserve">Michael Eisendle </t>
  </si>
  <si>
    <t>Tel. 0471 999 418</t>
  </si>
  <si>
    <t>SBB-Abteilung Innovation &amp; Energie</t>
  </si>
  <si>
    <t xml:space="preserve">michael.eisendle@sbb.it </t>
  </si>
  <si>
    <t>Hermann Stuppner</t>
  </si>
  <si>
    <t>Tel. 0471 999439</t>
  </si>
  <si>
    <t>SBB-Abteilung Betriebsberatung</t>
  </si>
  <si>
    <t xml:space="preserve">hermann.stuppner@sbb.it </t>
  </si>
  <si>
    <t xml:space="preserve">Peter Gasser </t>
  </si>
  <si>
    <t>Leiter Fachbereich Aquakultur Laimburg</t>
  </si>
  <si>
    <t>Tel. 0471 969 730</t>
  </si>
  <si>
    <t xml:space="preserve">Peter.Gasser@laimburg.it </t>
  </si>
  <si>
    <t>Kontakte der Ansprechpartner:</t>
  </si>
  <si>
    <t xml:space="preserve">Der Südtiroler Bauernbund bietet mit diesem Excel-Rechner eine interaktive Anwendung zur Berechnung des Gewinns und eine </t>
  </si>
  <si>
    <t>Zusammenstellung verschiedener Kalkulationsdaten aus der Fischproduktion an.</t>
  </si>
  <si>
    <t xml:space="preserve">Das wichtigste Wirtschaftskriterium in der Salmonidenproduktion ist die ausreichende Versorgung mit sauerstoffreichem Wasser. Je nach </t>
  </si>
  <si>
    <t xml:space="preserve">Qualität, Temperatur und Standortvoraussetzungen kann ein Endbesatz mit Speisefischen von ca. 100 kg je Sekundenliter Wasserzulauf erreicht </t>
  </si>
  <si>
    <t xml:space="preserve">werden. </t>
  </si>
  <si>
    <r>
      <t>Zu beachten sind in jedem Fall die behördlichen Auflagen</t>
    </r>
    <r>
      <rPr>
        <sz val="12"/>
        <color rgb="FF000000"/>
        <rFont val="Arial"/>
        <family val="2"/>
      </rPr>
      <t xml:space="preserve">, da in der wasserrechtlichen Bewilligung die zu verwendende Wassermenge in </t>
    </r>
  </si>
  <si>
    <t xml:space="preserve">der Regel limitiert ist. </t>
  </si>
  <si>
    <t xml:space="preserve">Wesentliche Rahmenbedingungen der Wirtschaftlichkeit bilden neben Wassermenge und Qualität vor allem die betriebliche Ausgangsposition </t>
  </si>
  <si>
    <t xml:space="preserve">und die aktuelle Marktsituation. Hierbei können sich große Unterschiede im Reingewinn ergeben. Es ist Aufgabe des Betriebsleiters die </t>
  </si>
  <si>
    <t xml:space="preserve">geeignete Strategie für seinen Betrieb zu finden.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</si>
</sst>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_-* #,##0.00\ [$€]_-;\-* #,##0.00\ [$€]_-;_-* &quot;-&quot;??\ [$€]_-;_-@_-"/>
    <numFmt numFmtId="166" formatCode="0\ &quot;Jahre&quot;"/>
    <numFmt numFmtId="167" formatCode="0.00\ &quot;€/kg&quot;"/>
    <numFmt numFmtId="168" formatCode="0.00\ &quot;€/h&quot;"/>
    <numFmt numFmtId="169" formatCode="0.00\ &quot;Stunden&quot;"/>
    <numFmt numFmtId="170" formatCode="#,##0.00\ &quot;€&quot;"/>
    <numFmt numFmtId="171" formatCode="#,##0\ &quot;kg&quot;"/>
    <numFmt numFmtId="172" formatCode="#,##0\ &quot;€&quot;"/>
    <numFmt numFmtId="173" formatCode="#,##0\ &quot;kg/m³&quot;"/>
    <numFmt numFmtId="174" formatCode="#,##0\ &quot;m³&quot;"/>
    <numFmt numFmtId="175" formatCode="#,##0.00\ &quot;€/kg&quot;"/>
    <numFmt numFmtId="176" formatCode="#,##0\ &quot;g&quot;"/>
    <numFmt numFmtId="177" formatCode="#,##0.0"/>
    <numFmt numFmtId="178" formatCode="0.00\ &quot;€/Fisch&quot;"/>
    <numFmt numFmtId="179" formatCode="#,##0.0\ &quot;min/kg&quot;"/>
    <numFmt numFmtId="180" formatCode="#,##0.0\ &quot;h/Woche&quot;"/>
    <numFmt numFmtId="181" formatCode="0\ &quot;kg&quot;"/>
    <numFmt numFmtId="182" formatCode="#,##0\ &quot;€/kg&quot;"/>
    <numFmt numFmtId="183" formatCode="#,##0\ &quot;kg Fisch&quot;"/>
    <numFmt numFmtId="184" formatCode="#,##0\ &quot;Fische&quot;"/>
    <numFmt numFmtId="185" formatCode="0.00\ &quot;kg Schlachtgewicht/Fisch&quot;"/>
    <numFmt numFmtId="186" formatCode="#,##0.00\ &quot;€/Stück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24"/>
      <color indexed="57"/>
      <name val="Arial"/>
      <family val="2"/>
    </font>
    <font>
      <sz val="24"/>
      <name val="Arial"/>
      <family val="2"/>
    </font>
    <font>
      <b/>
      <sz val="24"/>
      <color rgb="FF339966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24"/>
      <color rgb="FF608847"/>
      <name val="Arial"/>
      <family val="2"/>
    </font>
    <font>
      <sz val="12"/>
      <color rgb="FF608847"/>
      <name val="Arial"/>
      <family val="2"/>
    </font>
    <font>
      <sz val="11"/>
      <color rgb="FF608847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b/>
      <sz val="12"/>
      <color rgb="FF608847"/>
      <name val="Arial"/>
      <family val="2"/>
    </font>
    <font>
      <b/>
      <sz val="24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8847"/>
        <bgColor indexed="64"/>
      </patternFill>
    </fill>
    <fill>
      <patternFill patternType="solid">
        <fgColor rgb="FFBAD40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7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horizontal="left" vertical="center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14" fillId="2" borderId="3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15" fillId="5" borderId="0" xfId="0" applyFont="1" applyFill="1" applyBorder="1" applyAlignment="1" applyProtection="1">
      <alignment vertical="center" wrapText="1"/>
      <protection hidden="1"/>
    </xf>
    <xf numFmtId="0" fontId="14" fillId="2" borderId="5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2" borderId="6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176" fontId="3" fillId="0" borderId="4" xfId="0" applyNumberFormat="1" applyFont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9" fontId="7" fillId="4" borderId="7" xfId="0" applyNumberFormat="1" applyFont="1" applyFill="1" applyBorder="1" applyAlignment="1" applyProtection="1">
      <alignment vertical="center"/>
      <protection hidden="1"/>
    </xf>
    <xf numFmtId="172" fontId="7" fillId="0" borderId="0" xfId="0" applyNumberFormat="1" applyFont="1" applyBorder="1" applyAlignment="1" applyProtection="1">
      <alignment vertical="center"/>
      <protection hidden="1"/>
    </xf>
    <xf numFmtId="0" fontId="16" fillId="4" borderId="2" xfId="0" applyFont="1" applyFill="1" applyBorder="1" applyAlignment="1" applyProtection="1">
      <alignment horizontal="left" vertical="center"/>
      <protection hidden="1"/>
    </xf>
    <xf numFmtId="0" fontId="16" fillId="4" borderId="8" xfId="0" applyFont="1" applyFill="1" applyBorder="1" applyAlignment="1" applyProtection="1">
      <alignment horizontal="left" vertical="center"/>
      <protection hidden="1"/>
    </xf>
    <xf numFmtId="0" fontId="16" fillId="4" borderId="8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6" fontId="16" fillId="4" borderId="1" xfId="0" applyNumberFormat="1" applyFont="1" applyFill="1" applyBorder="1" applyAlignment="1" applyProtection="1">
      <alignment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40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40" fontId="16" fillId="2" borderId="0" xfId="0" applyNumberFormat="1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6" fontId="16" fillId="2" borderId="0" xfId="0" applyNumberFormat="1" applyFont="1" applyFill="1" applyBorder="1" applyAlignment="1" applyProtection="1">
      <alignment vertical="center"/>
      <protection hidden="1"/>
    </xf>
    <xf numFmtId="0" fontId="16" fillId="4" borderId="7" xfId="0" applyFont="1" applyFill="1" applyBorder="1" applyAlignment="1" applyProtection="1">
      <alignment vertical="center"/>
      <protection hidden="1"/>
    </xf>
    <xf numFmtId="6" fontId="16" fillId="4" borderId="7" xfId="0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25" fillId="6" borderId="15" xfId="0" applyFont="1" applyFill="1" applyBorder="1" applyAlignment="1" applyProtection="1">
      <alignment vertical="center"/>
      <protection hidden="1"/>
    </xf>
    <xf numFmtId="0" fontId="25" fillId="6" borderId="16" xfId="0" applyFont="1" applyFill="1" applyBorder="1" applyAlignment="1" applyProtection="1">
      <alignment vertical="center"/>
      <protection hidden="1"/>
    </xf>
    <xf numFmtId="0" fontId="25" fillId="6" borderId="14" xfId="0" applyFont="1" applyFill="1" applyBorder="1" applyAlignment="1" applyProtection="1">
      <alignment horizontal="center" vertical="center"/>
      <protection hidden="1"/>
    </xf>
    <xf numFmtId="0" fontId="25" fillId="6" borderId="7" xfId="0" applyFont="1" applyFill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vertical="center"/>
      <protection hidden="1"/>
    </xf>
    <xf numFmtId="172" fontId="14" fillId="2" borderId="3" xfId="0" applyNumberFormat="1" applyFont="1" applyFill="1" applyBorder="1" applyAlignment="1" applyProtection="1">
      <alignment vertical="center"/>
      <protection hidden="1"/>
    </xf>
    <xf numFmtId="170" fontId="3" fillId="0" borderId="10" xfId="0" applyNumberFormat="1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172" fontId="14" fillId="2" borderId="5" xfId="0" applyNumberFormat="1" applyFont="1" applyFill="1" applyBorder="1" applyAlignment="1" applyProtection="1">
      <alignment vertical="center"/>
      <protection hidden="1"/>
    </xf>
    <xf numFmtId="170" fontId="3" fillId="0" borderId="18" xfId="0" applyNumberFormat="1" applyFont="1" applyBorder="1" applyAlignment="1" applyProtection="1">
      <alignment vertical="center"/>
      <protection hidden="1"/>
    </xf>
    <xf numFmtId="172" fontId="14" fillId="4" borderId="1" xfId="0" applyNumberFormat="1" applyFont="1" applyFill="1" applyBorder="1" applyAlignment="1" applyProtection="1">
      <alignment vertical="center"/>
      <protection hidden="1"/>
    </xf>
    <xf numFmtId="172" fontId="3" fillId="0" borderId="3" xfId="0" applyNumberFormat="1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14" fillId="5" borderId="5" xfId="0" applyFont="1" applyFill="1" applyBorder="1" applyAlignment="1" applyProtection="1">
      <alignment vertical="center"/>
      <protection hidden="1"/>
    </xf>
    <xf numFmtId="170" fontId="3" fillId="0" borderId="17" xfId="0" applyNumberFormat="1" applyFont="1" applyBorder="1" applyAlignment="1" applyProtection="1">
      <alignment vertical="center"/>
      <protection hidden="1"/>
    </xf>
    <xf numFmtId="172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17" xfId="0" applyNumberFormat="1" applyFont="1" applyFill="1" applyBorder="1" applyAlignment="1" applyProtection="1">
      <alignment vertical="center"/>
      <protection hidden="1"/>
    </xf>
    <xf numFmtId="172" fontId="25" fillId="6" borderId="1" xfId="0" applyNumberFormat="1" applyFont="1" applyFill="1" applyBorder="1" applyAlignment="1" applyProtection="1">
      <alignment vertical="center"/>
      <protection hidden="1"/>
    </xf>
    <xf numFmtId="4" fontId="25" fillId="6" borderId="1" xfId="0" applyNumberFormat="1" applyFont="1" applyFill="1" applyBorder="1" applyAlignment="1" applyProtection="1">
      <alignment vertical="center"/>
      <protection hidden="1"/>
    </xf>
    <xf numFmtId="4" fontId="16" fillId="2" borderId="0" xfId="0" applyNumberFormat="1" applyFont="1" applyFill="1" applyBorder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72" fontId="3" fillId="0" borderId="3" xfId="0" applyNumberFormat="1" applyFont="1" applyBorder="1" applyAlignment="1" applyProtection="1">
      <alignment vertical="center"/>
      <protection hidden="1"/>
    </xf>
    <xf numFmtId="172" fontId="3" fillId="0" borderId="5" xfId="0" applyNumberFormat="1" applyFont="1" applyBorder="1" applyAlignment="1" applyProtection="1">
      <alignment vertical="center"/>
      <protection hidden="1"/>
    </xf>
    <xf numFmtId="172" fontId="14" fillId="0" borderId="5" xfId="0" applyNumberFormat="1" applyFont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172" fontId="14" fillId="0" borderId="6" xfId="0" applyNumberFormat="1" applyFont="1" applyBorder="1" applyAlignment="1" applyProtection="1">
      <alignment vertical="center"/>
      <protection hidden="1"/>
    </xf>
    <xf numFmtId="172" fontId="16" fillId="4" borderId="17" xfId="0" applyNumberFormat="1" applyFont="1" applyFill="1" applyBorder="1" applyAlignment="1" applyProtection="1">
      <alignment vertical="center"/>
      <protection hidden="1"/>
    </xf>
    <xf numFmtId="4" fontId="16" fillId="4" borderId="17" xfId="0" applyNumberFormat="1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172" fontId="13" fillId="6" borderId="1" xfId="0" applyNumberFormat="1" applyFont="1" applyFill="1" applyBorder="1" applyAlignment="1" applyProtection="1">
      <alignment vertical="center"/>
      <protection hidden="1"/>
    </xf>
    <xf numFmtId="4" fontId="13" fillId="6" borderId="1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5" fillId="6" borderId="10" xfId="0" applyFont="1" applyFill="1" applyBorder="1" applyAlignment="1" applyProtection="1">
      <alignment horizontal="center" vertical="center"/>
      <protection hidden="1"/>
    </xf>
    <xf numFmtId="0" fontId="25" fillId="6" borderId="1" xfId="0" applyFont="1" applyFill="1" applyBorder="1" applyAlignment="1" applyProtection="1">
      <alignment horizontal="center" vertical="center"/>
      <protection hidden="1"/>
    </xf>
    <xf numFmtId="0" fontId="25" fillId="6" borderId="11" xfId="0" applyFont="1" applyFill="1" applyBorder="1" applyAlignment="1" applyProtection="1">
      <alignment horizontal="center" vertical="center"/>
      <protection hidden="1"/>
    </xf>
    <xf numFmtId="0" fontId="25" fillId="6" borderId="4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9" fontId="3" fillId="0" borderId="5" xfId="0" applyNumberFormat="1" applyFont="1" applyBorder="1" applyAlignment="1" applyProtection="1">
      <alignment horizontal="center" vertical="center"/>
      <protection hidden="1"/>
    </xf>
    <xf numFmtId="17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3" fillId="0" borderId="10" xfId="0" applyNumberFormat="1" applyFont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171" fontId="3" fillId="0" borderId="18" xfId="0" applyNumberFormat="1" applyFont="1" applyFill="1" applyBorder="1" applyAlignment="1" applyProtection="1">
      <alignment horizontal="right"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71" fontId="3" fillId="0" borderId="17" xfId="0" applyNumberFormat="1" applyFont="1" applyFill="1" applyBorder="1" applyAlignment="1" applyProtection="1">
      <alignment horizontal="right" vertical="center"/>
      <protection hidden="1"/>
    </xf>
    <xf numFmtId="0" fontId="3" fillId="2" borderId="17" xfId="0" applyFont="1" applyFill="1" applyBorder="1" applyAlignment="1" applyProtection="1">
      <alignment horizontal="left"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71" fontId="7" fillId="0" borderId="1" xfId="0" applyNumberFormat="1" applyFont="1" applyFill="1" applyBorder="1" applyAlignment="1" applyProtection="1">
      <alignment horizontal="right" vertical="center"/>
      <protection hidden="1"/>
    </xf>
    <xf numFmtId="164" fontId="16" fillId="2" borderId="1" xfId="0" applyNumberFormat="1" applyFont="1" applyFill="1" applyBorder="1" applyAlignment="1" applyProtection="1">
      <alignment vertical="center"/>
      <protection hidden="1"/>
    </xf>
    <xf numFmtId="1" fontId="16" fillId="2" borderId="17" xfId="0" applyNumberFormat="1" applyFont="1" applyFill="1" applyBorder="1" applyAlignment="1" applyProtection="1">
      <alignment vertical="center"/>
      <protection hidden="1"/>
    </xf>
    <xf numFmtId="172" fontId="16" fillId="4" borderId="1" xfId="0" applyNumberFormat="1" applyFont="1" applyFill="1" applyBorder="1" applyAlignment="1" applyProtection="1">
      <alignment vertical="center"/>
      <protection hidden="1"/>
    </xf>
    <xf numFmtId="170" fontId="16" fillId="4" borderId="1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" fontId="3" fillId="2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49" fontId="14" fillId="0" borderId="2" xfId="0" applyNumberFormat="1" applyFont="1" applyBorder="1" applyAlignment="1" applyProtection="1">
      <alignment vertical="center"/>
      <protection hidden="1"/>
    </xf>
    <xf numFmtId="49" fontId="14" fillId="2" borderId="8" xfId="0" applyNumberFormat="1" applyFont="1" applyFill="1" applyBorder="1" applyAlignment="1" applyProtection="1">
      <alignment vertical="center"/>
      <protection hidden="1"/>
    </xf>
    <xf numFmtId="49" fontId="14" fillId="2" borderId="4" xfId="0" applyNumberFormat="1" applyFont="1" applyFill="1" applyBorder="1" applyAlignment="1" applyProtection="1">
      <alignment vertical="center"/>
      <protection hidden="1"/>
    </xf>
    <xf numFmtId="172" fontId="3" fillId="0" borderId="1" xfId="0" applyNumberFormat="1" applyFont="1" applyFill="1" applyBorder="1" applyAlignment="1" applyProtection="1">
      <alignment vertical="center"/>
      <protection hidden="1"/>
    </xf>
    <xf numFmtId="4" fontId="3" fillId="0" borderId="1" xfId="0" applyNumberFormat="1" applyFont="1" applyFill="1" applyBorder="1" applyAlignment="1" applyProtection="1">
      <alignment vertical="center"/>
      <protection hidden="1"/>
    </xf>
    <xf numFmtId="49" fontId="25" fillId="6" borderId="2" xfId="0" applyNumberFormat="1" applyFont="1" applyFill="1" applyBorder="1" applyAlignment="1" applyProtection="1">
      <alignment vertical="center"/>
      <protection hidden="1"/>
    </xf>
    <xf numFmtId="49" fontId="25" fillId="6" borderId="8" xfId="0" applyNumberFormat="1" applyFont="1" applyFill="1" applyBorder="1" applyAlignment="1" applyProtection="1">
      <alignment vertical="center"/>
      <protection hidden="1"/>
    </xf>
    <xf numFmtId="172" fontId="25" fillId="6" borderId="4" xfId="0" applyNumberFormat="1" applyFont="1" applyFill="1" applyBorder="1" applyAlignment="1" applyProtection="1">
      <alignment vertical="center"/>
      <protection hidden="1"/>
    </xf>
    <xf numFmtId="172" fontId="25" fillId="6" borderId="13" xfId="0" applyNumberFormat="1" applyFont="1" applyFill="1" applyBorder="1" applyAlignment="1" applyProtection="1">
      <alignment vertical="center"/>
      <protection hidden="1"/>
    </xf>
    <xf numFmtId="170" fontId="25" fillId="6" borderId="13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49" fontId="3" fillId="0" borderId="2" xfId="0" applyNumberFormat="1" applyFont="1" applyFill="1" applyBorder="1" applyAlignment="1" applyProtection="1">
      <alignment vertical="center"/>
      <protection hidden="1"/>
    </xf>
    <xf numFmtId="49" fontId="3" fillId="0" borderId="8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49" fontId="13" fillId="6" borderId="2" xfId="0" applyNumberFormat="1" applyFont="1" applyFill="1" applyBorder="1" applyAlignment="1" applyProtection="1">
      <alignment horizontal="left" vertical="center"/>
      <protection hidden="1"/>
    </xf>
    <xf numFmtId="49" fontId="13" fillId="6" borderId="8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181" fontId="3" fillId="0" borderId="3" xfId="0" applyNumberFormat="1" applyFont="1" applyFill="1" applyBorder="1" applyAlignment="1" applyProtection="1">
      <alignment vertical="center"/>
      <protection hidden="1"/>
    </xf>
    <xf numFmtId="9" fontId="3" fillId="0" borderId="10" xfId="0" applyNumberFormat="1" applyFont="1" applyFill="1" applyBorder="1" applyAlignment="1" applyProtection="1">
      <alignment horizontal="right" vertical="center"/>
      <protection hidden="1"/>
    </xf>
    <xf numFmtId="172" fontId="3" fillId="0" borderId="10" xfId="0" applyNumberFormat="1" applyFont="1" applyBorder="1" applyAlignment="1" applyProtection="1">
      <alignment vertical="center"/>
      <protection hidden="1"/>
    </xf>
    <xf numFmtId="181" fontId="3" fillId="0" borderId="5" xfId="0" applyNumberFormat="1" applyFont="1" applyFill="1" applyBorder="1" applyAlignment="1" applyProtection="1">
      <alignment vertical="center"/>
      <protection hidden="1"/>
    </xf>
    <xf numFmtId="9" fontId="3" fillId="0" borderId="18" xfId="0" applyNumberFormat="1" applyFont="1" applyFill="1" applyBorder="1" applyAlignment="1" applyProtection="1">
      <alignment horizontal="right" vertical="center"/>
      <protection hidden="1"/>
    </xf>
    <xf numFmtId="172" fontId="3" fillId="0" borderId="18" xfId="0" applyNumberFormat="1" applyFont="1" applyBorder="1" applyAlignment="1" applyProtection="1">
      <alignment vertical="center"/>
      <protection hidden="1"/>
    </xf>
    <xf numFmtId="172" fontId="3" fillId="0" borderId="17" xfId="0" applyNumberFormat="1" applyFont="1" applyBorder="1" applyAlignment="1" applyProtection="1">
      <alignment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181" fontId="7" fillId="4" borderId="2" xfId="0" applyNumberFormat="1" applyFont="1" applyFill="1" applyBorder="1" applyAlignment="1" applyProtection="1">
      <alignment vertical="center"/>
      <protection hidden="1"/>
    </xf>
    <xf numFmtId="0" fontId="7" fillId="4" borderId="2" xfId="0" applyFont="1" applyFill="1" applyBorder="1" applyAlignment="1" applyProtection="1">
      <alignment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172" fontId="7" fillId="4" borderId="1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172" fontId="16" fillId="0" borderId="1" xfId="0" applyNumberFormat="1" applyFont="1" applyFill="1" applyBorder="1" applyAlignment="1" applyProtection="1">
      <alignment vertical="center"/>
      <protection hidden="1"/>
    </xf>
    <xf numFmtId="170" fontId="25" fillId="6" borderId="1" xfId="0" applyNumberFormat="1" applyFont="1" applyFill="1" applyBorder="1" applyAlignment="1" applyProtection="1">
      <alignment vertical="center"/>
      <protection hidden="1"/>
    </xf>
    <xf numFmtId="0" fontId="16" fillId="2" borderId="6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18" fillId="2" borderId="2" xfId="0" applyFont="1" applyFill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vertical="center"/>
      <protection hidden="1"/>
    </xf>
    <xf numFmtId="0" fontId="19" fillId="0" borderId="4" xfId="0" applyFont="1" applyBorder="1" applyAlignment="1" applyProtection="1">
      <alignment vertical="center"/>
      <protection hidden="1"/>
    </xf>
    <xf numFmtId="170" fontId="13" fillId="6" borderId="1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3" fillId="6" borderId="2" xfId="0" applyFont="1" applyFill="1" applyBorder="1" applyAlignment="1" applyProtection="1">
      <alignment vertical="center"/>
      <protection hidden="1"/>
    </xf>
    <xf numFmtId="0" fontId="27" fillId="6" borderId="8" xfId="0" applyFont="1" applyFill="1" applyBorder="1" applyAlignment="1" applyProtection="1">
      <alignment vertical="center"/>
      <protection hidden="1"/>
    </xf>
    <xf numFmtId="0" fontId="27" fillId="6" borderId="4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3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vertical="center"/>
      <protection hidden="1"/>
    </xf>
    <xf numFmtId="172" fontId="3" fillId="0" borderId="0" xfId="0" applyNumberFormat="1" applyFont="1" applyFill="1" applyAlignment="1" applyProtection="1">
      <alignment vertical="center"/>
      <protection hidden="1"/>
    </xf>
    <xf numFmtId="0" fontId="26" fillId="6" borderId="11" xfId="0" applyFont="1" applyFill="1" applyBorder="1" applyAlignment="1" applyProtection="1">
      <alignment vertical="center"/>
      <protection hidden="1"/>
    </xf>
    <xf numFmtId="0" fontId="26" fillId="6" borderId="13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0" fillId="2" borderId="0" xfId="3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0" fillId="0" borderId="0" xfId="3" applyAlignment="1" applyProtection="1">
      <alignment vertical="center"/>
      <protection hidden="1"/>
    </xf>
    <xf numFmtId="0" fontId="31" fillId="0" borderId="0" xfId="0" applyFont="1"/>
    <xf numFmtId="0" fontId="3" fillId="0" borderId="0" xfId="0" applyFont="1" applyAlignment="1" applyProtection="1">
      <alignment horizontal="center" vertical="center"/>
      <protection hidden="1"/>
    </xf>
    <xf numFmtId="171" fontId="7" fillId="0" borderId="4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174" fontId="3" fillId="7" borderId="11" xfId="0" applyNumberFormat="1" applyFont="1" applyFill="1" applyBorder="1" applyAlignment="1" applyProtection="1">
      <alignment horizontal="right" vertical="center"/>
      <protection locked="0"/>
    </xf>
    <xf numFmtId="173" fontId="3" fillId="7" borderId="4" xfId="0" applyNumberFormat="1" applyFont="1" applyFill="1" applyBorder="1" applyAlignment="1" applyProtection="1">
      <alignment horizontal="right" vertical="center"/>
      <protection locked="0"/>
    </xf>
    <xf numFmtId="185" fontId="3" fillId="7" borderId="1" xfId="0" applyNumberFormat="1" applyFont="1" applyFill="1" applyBorder="1" applyAlignment="1" applyProtection="1">
      <alignment horizontal="right" vertical="center"/>
      <protection locked="0"/>
    </xf>
    <xf numFmtId="9" fontId="3" fillId="7" borderId="1" xfId="0" applyNumberFormat="1" applyFont="1" applyFill="1" applyBorder="1" applyAlignment="1" applyProtection="1">
      <alignment horizontal="right" vertical="center"/>
      <protection locked="0"/>
    </xf>
    <xf numFmtId="176" fontId="3" fillId="7" borderId="4" xfId="0" applyNumberFormat="1" applyFont="1" applyFill="1" applyBorder="1" applyAlignment="1" applyProtection="1">
      <alignment horizontal="right" vertical="center"/>
      <protection locked="0"/>
    </xf>
    <xf numFmtId="177" fontId="14" fillId="7" borderId="4" xfId="0" applyNumberFormat="1" applyFont="1" applyFill="1" applyBorder="1" applyAlignment="1" applyProtection="1">
      <alignment vertical="center"/>
      <protection locked="0"/>
    </xf>
    <xf numFmtId="9" fontId="3" fillId="7" borderId="17" xfId="0" applyNumberFormat="1" applyFont="1" applyFill="1" applyBorder="1" applyAlignment="1" applyProtection="1">
      <alignment horizontal="right" vertical="center"/>
      <protection locked="0"/>
    </xf>
    <xf numFmtId="9" fontId="3" fillId="7" borderId="18" xfId="0" applyNumberFormat="1" applyFont="1" applyFill="1" applyBorder="1" applyAlignment="1" applyProtection="1">
      <alignment horizontal="right" vertical="center"/>
      <protection locked="0"/>
    </xf>
    <xf numFmtId="6" fontId="3" fillId="7" borderId="1" xfId="0" applyNumberFormat="1" applyFont="1" applyFill="1" applyBorder="1" applyAlignment="1" applyProtection="1">
      <alignment vertical="center"/>
      <protection locked="0"/>
    </xf>
    <xf numFmtId="6" fontId="3" fillId="7" borderId="4" xfId="0" applyNumberFormat="1" applyFont="1" applyFill="1" applyBorder="1" applyAlignment="1" applyProtection="1">
      <alignment vertical="center"/>
      <protection locked="0"/>
    </xf>
    <xf numFmtId="166" fontId="3" fillId="7" borderId="2" xfId="0" applyNumberFormat="1" applyFont="1" applyFill="1" applyBorder="1" applyAlignment="1" applyProtection="1">
      <alignment vertical="center"/>
      <protection locked="0"/>
    </xf>
    <xf numFmtId="166" fontId="14" fillId="7" borderId="2" xfId="0" applyNumberFormat="1" applyFont="1" applyFill="1" applyBorder="1" applyAlignment="1" applyProtection="1">
      <alignment vertical="center"/>
      <protection locked="0"/>
    </xf>
    <xf numFmtId="10" fontId="3" fillId="7" borderId="3" xfId="0" applyNumberFormat="1" applyFont="1" applyFill="1" applyBorder="1" applyAlignment="1" applyProtection="1">
      <alignment vertical="center"/>
      <protection locked="0"/>
    </xf>
    <xf numFmtId="172" fontId="14" fillId="7" borderId="2" xfId="0" applyNumberFormat="1" applyFont="1" applyFill="1" applyBorder="1" applyAlignment="1" applyProtection="1">
      <alignment vertical="center"/>
      <protection locked="0"/>
    </xf>
    <xf numFmtId="10" fontId="3" fillId="7" borderId="1" xfId="0" applyNumberFormat="1" applyFont="1" applyFill="1" applyBorder="1" applyAlignment="1" applyProtection="1">
      <alignment vertical="center"/>
      <protection locked="0"/>
    </xf>
    <xf numFmtId="172" fontId="3" fillId="7" borderId="3" xfId="0" applyNumberFormat="1" applyFont="1" applyFill="1" applyBorder="1" applyAlignment="1" applyProtection="1">
      <alignment vertical="center"/>
      <protection locked="0"/>
    </xf>
    <xf numFmtId="186" fontId="14" fillId="7" borderId="2" xfId="0" applyNumberFormat="1" applyFont="1" applyFill="1" applyBorder="1" applyAlignment="1" applyProtection="1">
      <alignment vertical="center"/>
      <protection locked="0"/>
    </xf>
    <xf numFmtId="175" fontId="14" fillId="7" borderId="2" xfId="0" applyNumberFormat="1" applyFont="1" applyFill="1" applyBorder="1" applyAlignment="1" applyProtection="1">
      <alignment vertical="center"/>
      <protection locked="0"/>
    </xf>
    <xf numFmtId="178" fontId="3" fillId="7" borderId="2" xfId="0" applyNumberFormat="1" applyFont="1" applyFill="1" applyBorder="1" applyAlignment="1" applyProtection="1">
      <alignment vertical="center"/>
      <protection locked="0"/>
    </xf>
    <xf numFmtId="167" fontId="3" fillId="7" borderId="2" xfId="0" applyNumberFormat="1" applyFont="1" applyFill="1" applyBorder="1" applyAlignment="1" applyProtection="1">
      <alignment vertical="center"/>
      <protection locked="0"/>
    </xf>
    <xf numFmtId="178" fontId="14" fillId="7" borderId="2" xfId="0" applyNumberFormat="1" applyFont="1" applyFill="1" applyBorder="1" applyAlignment="1" applyProtection="1">
      <alignment vertical="center"/>
      <protection locked="0"/>
    </xf>
    <xf numFmtId="168" fontId="14" fillId="7" borderId="2" xfId="0" applyNumberFormat="1" applyFont="1" applyFill="1" applyBorder="1" applyAlignment="1" applyProtection="1">
      <alignment vertical="center"/>
      <protection locked="0"/>
    </xf>
    <xf numFmtId="10" fontId="14" fillId="7" borderId="2" xfId="0" applyNumberFormat="1" applyFont="1" applyFill="1" applyBorder="1" applyAlignment="1" applyProtection="1">
      <alignment vertical="center"/>
      <protection locked="0"/>
    </xf>
    <xf numFmtId="169" fontId="14" fillId="7" borderId="1" xfId="0" applyNumberFormat="1" applyFont="1" applyFill="1" applyBorder="1" applyAlignment="1" applyProtection="1">
      <alignment vertical="center"/>
      <protection locked="0"/>
    </xf>
    <xf numFmtId="179" fontId="3" fillId="7" borderId="8" xfId="0" applyNumberFormat="1" applyFont="1" applyFill="1" applyBorder="1" applyAlignment="1" applyProtection="1">
      <alignment vertical="center"/>
      <protection locked="0"/>
    </xf>
    <xf numFmtId="179" fontId="3" fillId="7" borderId="19" xfId="0" applyNumberFormat="1" applyFont="1" applyFill="1" applyBorder="1" applyAlignment="1" applyProtection="1">
      <alignment vertical="center"/>
      <protection locked="0"/>
    </xf>
    <xf numFmtId="168" fontId="3" fillId="7" borderId="1" xfId="0" applyNumberFormat="1" applyFont="1" applyFill="1" applyBorder="1" applyAlignment="1" applyProtection="1">
      <alignment horizontal="right" vertical="center"/>
      <protection locked="0"/>
    </xf>
    <xf numFmtId="9" fontId="3" fillId="7" borderId="1" xfId="0" applyNumberFormat="1" applyFont="1" applyFill="1" applyBorder="1" applyAlignment="1" applyProtection="1">
      <alignment horizontal="center" vertical="center"/>
      <protection locked="0"/>
    </xf>
    <xf numFmtId="182" fontId="3" fillId="7" borderId="19" xfId="0" applyNumberFormat="1" applyFont="1" applyFill="1" applyBorder="1" applyAlignment="1" applyProtection="1">
      <alignment horizontal="right" vertical="center"/>
      <protection locked="0"/>
    </xf>
    <xf numFmtId="182" fontId="3" fillId="7" borderId="0" xfId="0" applyNumberFormat="1" applyFont="1" applyFill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hidden="1"/>
    </xf>
    <xf numFmtId="0" fontId="12" fillId="7" borderId="11" xfId="0" applyFont="1" applyFill="1" applyBorder="1" applyAlignment="1" applyProtection="1">
      <alignment horizontal="center" vertical="center" wrapText="1"/>
      <protection hidden="1"/>
    </xf>
    <xf numFmtId="0" fontId="12" fillId="7" borderId="5" xfId="0" applyFont="1" applyFill="1" applyBorder="1" applyAlignment="1" applyProtection="1">
      <alignment horizontal="center" vertical="center" wrapText="1"/>
      <protection hidden="1"/>
    </xf>
    <xf numFmtId="0" fontId="12" fillId="7" borderId="12" xfId="0" applyFont="1" applyFill="1" applyBorder="1" applyAlignment="1" applyProtection="1">
      <alignment horizontal="center" vertical="center" wrapText="1"/>
      <protection hidden="1"/>
    </xf>
    <xf numFmtId="0" fontId="12" fillId="7" borderId="6" xfId="0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horizontal="left" vertical="center"/>
      <protection hidden="1"/>
    </xf>
    <xf numFmtId="0" fontId="13" fillId="6" borderId="19" xfId="0" applyFont="1" applyFill="1" applyBorder="1" applyAlignment="1" applyProtection="1">
      <alignment horizontal="left" vertical="center"/>
      <protection hidden="1"/>
    </xf>
    <xf numFmtId="0" fontId="13" fillId="6" borderId="6" xfId="0" applyFont="1" applyFill="1" applyBorder="1" applyAlignment="1" applyProtection="1">
      <alignment horizontal="left" vertical="center"/>
      <protection hidden="1"/>
    </xf>
    <xf numFmtId="0" fontId="13" fillId="6" borderId="9" xfId="0" applyFont="1" applyFill="1" applyBorder="1" applyAlignment="1" applyProtection="1">
      <alignment horizontal="left" vertical="center"/>
      <protection hidden="1"/>
    </xf>
    <xf numFmtId="183" fontId="25" fillId="6" borderId="8" xfId="0" applyNumberFormat="1" applyFont="1" applyFill="1" applyBorder="1" applyAlignment="1" applyProtection="1">
      <alignment horizontal="center" vertical="center"/>
      <protection hidden="1"/>
    </xf>
    <xf numFmtId="183" fontId="25" fillId="6" borderId="4" xfId="0" applyNumberFormat="1" applyFont="1" applyFill="1" applyBorder="1" applyAlignment="1" applyProtection="1">
      <alignment horizontal="center" vertical="center"/>
      <protection hidden="1"/>
    </xf>
    <xf numFmtId="184" fontId="25" fillId="6" borderId="8" xfId="0" applyNumberFormat="1" applyFont="1" applyFill="1" applyBorder="1" applyAlignment="1" applyProtection="1">
      <alignment horizontal="center" vertical="center"/>
      <protection hidden="1"/>
    </xf>
    <xf numFmtId="184" fontId="25" fillId="6" borderId="4" xfId="0" applyNumberFormat="1" applyFont="1" applyFill="1" applyBorder="1" applyAlignment="1" applyProtection="1">
      <alignment horizontal="center" vertical="center"/>
      <protection hidden="1"/>
    </xf>
    <xf numFmtId="44" fontId="13" fillId="6" borderId="2" xfId="0" applyNumberFormat="1" applyFont="1" applyFill="1" applyBorder="1" applyAlignment="1" applyProtection="1">
      <alignment horizontal="center" vertical="center"/>
      <protection hidden="1"/>
    </xf>
    <xf numFmtId="44" fontId="13" fillId="6" borderId="4" xfId="0" applyNumberFormat="1" applyFont="1" applyFill="1" applyBorder="1" applyAlignment="1" applyProtection="1">
      <alignment horizontal="center" vertical="center"/>
      <protection hidden="1"/>
    </xf>
    <xf numFmtId="0" fontId="13" fillId="6" borderId="2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left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Alignment="1" applyProtection="1">
      <alignment horizontal="left" vertical="center"/>
      <protection hidden="1"/>
    </xf>
    <xf numFmtId="183" fontId="25" fillId="6" borderId="2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Fill="1" applyBorder="1" applyAlignment="1" applyProtection="1">
      <alignment horizontal="left" vertical="center"/>
      <protection hidden="1"/>
    </xf>
    <xf numFmtId="49" fontId="3" fillId="0" borderId="8" xfId="0" applyNumberFormat="1" applyFont="1" applyFill="1" applyBorder="1" applyAlignment="1" applyProtection="1">
      <alignment horizontal="left" vertical="center"/>
      <protection hidden="1"/>
    </xf>
    <xf numFmtId="49" fontId="3" fillId="0" borderId="4" xfId="0" applyNumberFormat="1" applyFont="1" applyFill="1" applyBorder="1" applyAlignment="1" applyProtection="1">
      <alignment horizontal="left" vertical="center"/>
      <protection hidden="1"/>
    </xf>
    <xf numFmtId="184" fontId="25" fillId="6" borderId="2" xfId="0" applyNumberFormat="1" applyFont="1" applyFill="1" applyBorder="1" applyAlignment="1" applyProtection="1">
      <alignment horizontal="center" vertical="center"/>
      <protection hidden="1"/>
    </xf>
    <xf numFmtId="7" fontId="13" fillId="6" borderId="2" xfId="2" applyNumberFormat="1" applyFont="1" applyFill="1" applyBorder="1" applyAlignment="1" applyProtection="1">
      <alignment horizontal="center" vertical="center"/>
      <protection hidden="1"/>
    </xf>
    <xf numFmtId="7" fontId="13" fillId="6" borderId="4" xfId="2" applyNumberFormat="1" applyFont="1" applyFill="1" applyBorder="1" applyAlignment="1" applyProtection="1">
      <alignment horizontal="center" vertical="center"/>
      <protection hidden="1"/>
    </xf>
    <xf numFmtId="8" fontId="13" fillId="6" borderId="2" xfId="2" applyNumberFormat="1" applyFont="1" applyFill="1" applyBorder="1" applyAlignment="1" applyProtection="1">
      <alignment horizontal="center" vertical="center"/>
      <protection hidden="1"/>
    </xf>
    <xf numFmtId="8" fontId="13" fillId="6" borderId="4" xfId="2" applyNumberFormat="1" applyFont="1" applyFill="1" applyBorder="1" applyAlignment="1" applyProtection="1">
      <alignment horizontal="center" vertical="center"/>
      <protection hidden="1"/>
    </xf>
    <xf numFmtId="0" fontId="25" fillId="6" borderId="14" xfId="0" applyFont="1" applyFill="1" applyBorder="1" applyAlignment="1" applyProtection="1">
      <alignment horizontal="left" vertical="center"/>
      <protection hidden="1"/>
    </xf>
    <xf numFmtId="0" fontId="25" fillId="6" borderId="15" xfId="0" applyFont="1" applyFill="1" applyBorder="1" applyAlignment="1" applyProtection="1">
      <alignment horizontal="left" vertical="center"/>
      <protection hidden="1"/>
    </xf>
    <xf numFmtId="0" fontId="25" fillId="6" borderId="16" xfId="0" applyFont="1" applyFill="1" applyBorder="1" applyAlignment="1" applyProtection="1">
      <alignment horizontal="left" vertical="center"/>
      <protection hidden="1"/>
    </xf>
    <xf numFmtId="0" fontId="13" fillId="6" borderId="4" xfId="0" applyFont="1" applyFill="1" applyBorder="1" applyAlignment="1" applyProtection="1">
      <alignment horizontal="left" vertical="center"/>
      <protection hidden="1"/>
    </xf>
    <xf numFmtId="0" fontId="16" fillId="2" borderId="6" xfId="0" applyFont="1" applyFill="1" applyBorder="1" applyAlignment="1" applyProtection="1">
      <alignment horizontal="right" vertical="center"/>
      <protection hidden="1"/>
    </xf>
    <xf numFmtId="0" fontId="16" fillId="2" borderId="8" xfId="0" applyFont="1" applyFill="1" applyBorder="1" applyAlignment="1" applyProtection="1">
      <alignment horizontal="right" vertical="center"/>
      <protection hidden="1"/>
    </xf>
    <xf numFmtId="180" fontId="3" fillId="7" borderId="1" xfId="0" applyNumberFormat="1" applyFont="1" applyFill="1" applyBorder="1" applyAlignment="1" applyProtection="1">
      <alignment horizontal="center" vertical="center"/>
      <protection locked="0"/>
    </xf>
    <xf numFmtId="180" fontId="3" fillId="7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25" fillId="6" borderId="1" xfId="0" applyFont="1" applyFill="1" applyBorder="1" applyAlignment="1" applyProtection="1">
      <alignment horizontal="center" vertical="center"/>
      <protection hidden="1"/>
    </xf>
    <xf numFmtId="0" fontId="16" fillId="3" borderId="17" xfId="0" applyFont="1" applyFill="1" applyBorder="1" applyAlignment="1" applyProtection="1">
      <alignment horizontal="center" vertical="center"/>
      <protection hidden="1"/>
    </xf>
    <xf numFmtId="0" fontId="16" fillId="3" borderId="18" xfId="0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 vertical="center"/>
      <protection hidden="1"/>
    </xf>
    <xf numFmtId="0" fontId="16" fillId="4" borderId="19" xfId="0" applyFont="1" applyFill="1" applyBorder="1" applyAlignment="1" applyProtection="1">
      <alignment horizontal="left" vertical="center"/>
      <protection hidden="1"/>
    </xf>
    <xf numFmtId="0" fontId="16" fillId="4" borderId="11" xfId="0" applyFont="1" applyFill="1" applyBorder="1" applyAlignment="1" applyProtection="1">
      <alignment horizontal="left" vertical="center"/>
      <protection hidden="1"/>
    </xf>
    <xf numFmtId="0" fontId="16" fillId="4" borderId="8" xfId="0" applyFont="1" applyFill="1" applyBorder="1" applyAlignment="1" applyProtection="1">
      <alignment horizontal="left" vertical="center"/>
      <protection hidden="1"/>
    </xf>
    <xf numFmtId="0" fontId="16" fillId="4" borderId="4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32" fillId="0" borderId="0" xfId="0" applyFont="1"/>
  </cellXfs>
  <cellStyles count="4">
    <cellStyle name="Euro" xfId="1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608847"/>
      <color rgb="FFBAD405"/>
      <color rgb="FF339966"/>
      <color rgb="FF00FF00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216914</xdr:rowOff>
    </xdr:from>
    <xdr:to>
      <xdr:col>1</xdr:col>
      <xdr:colOff>2228722</xdr:colOff>
      <xdr:row>2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425ACE9-8628-4CEA-AD54-0D525E1DB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93" y="489057"/>
          <a:ext cx="2228722" cy="107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190499</xdr:rowOff>
    </xdr:from>
    <xdr:to>
      <xdr:col>3</xdr:col>
      <xdr:colOff>4022911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C8C24E-C534-4399-A61E-92A80B60B2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583" b="10375"/>
        <a:stretch/>
      </xdr:blipFill>
      <xdr:spPr>
        <a:xfrm>
          <a:off x="3129643" y="462642"/>
          <a:ext cx="6839589" cy="1102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ter.Gasser@laimburg.it" TargetMode="External"/><Relationship Id="rId2" Type="http://schemas.openxmlformats.org/officeDocument/2006/relationships/hyperlink" Target="mailto:hermann.stuppner@sbb.it" TargetMode="External"/><Relationship Id="rId1" Type="http://schemas.openxmlformats.org/officeDocument/2006/relationships/hyperlink" Target="mailto:michael.eisendle@sbb.i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3"/>
  <sheetViews>
    <sheetView showGridLines="0" tabSelected="1" zoomScale="70" zoomScaleNormal="70" workbookViewId="0">
      <selection activeCell="F149" sqref="F149"/>
    </sheetView>
  </sheetViews>
  <sheetFormatPr baseColWidth="10" defaultRowHeight="14.25" x14ac:dyDescent="0.25"/>
  <cols>
    <col min="1" max="1" width="8.28515625" style="1" customWidth="1"/>
    <col min="2" max="2" width="38.5703125" style="1" customWidth="1"/>
    <col min="3" max="3" width="42.140625" style="1" customWidth="1"/>
    <col min="4" max="4" width="60.42578125" style="1" customWidth="1"/>
    <col min="5" max="5" width="17.85546875" style="1" bestFit="1" customWidth="1"/>
    <col min="6" max="6" width="35" style="1" customWidth="1"/>
    <col min="7" max="7" width="22.7109375" style="1" bestFit="1" customWidth="1"/>
    <col min="8" max="8" width="14.7109375" style="1" bestFit="1" customWidth="1"/>
    <col min="9" max="245" width="11.42578125" style="1"/>
    <col min="246" max="246" width="13.85546875" style="1" customWidth="1"/>
    <col min="247" max="247" width="19.28515625" style="1" customWidth="1"/>
    <col min="248" max="248" width="26.7109375" style="1" customWidth="1"/>
    <col min="249" max="249" width="49.7109375" style="1" bestFit="1" customWidth="1"/>
    <col min="250" max="250" width="22.140625" style="1" customWidth="1"/>
    <col min="251" max="251" width="19.28515625" style="1" customWidth="1"/>
    <col min="252" max="253" width="11.42578125" style="1"/>
    <col min="254" max="254" width="20.140625" style="1" bestFit="1" customWidth="1"/>
    <col min="255" max="255" width="15.85546875" style="1" bestFit="1" customWidth="1"/>
    <col min="256" max="256" width="12.42578125" style="1" bestFit="1" customWidth="1"/>
    <col min="257" max="257" width="11.28515625" style="1" bestFit="1" customWidth="1"/>
    <col min="258" max="501" width="11.42578125" style="1"/>
    <col min="502" max="502" width="13.85546875" style="1" customWidth="1"/>
    <col min="503" max="503" width="19.28515625" style="1" customWidth="1"/>
    <col min="504" max="504" width="26.7109375" style="1" customWidth="1"/>
    <col min="505" max="505" width="49.7109375" style="1" bestFit="1" customWidth="1"/>
    <col min="506" max="506" width="22.140625" style="1" customWidth="1"/>
    <col min="507" max="507" width="19.28515625" style="1" customWidth="1"/>
    <col min="508" max="509" width="11.42578125" style="1"/>
    <col min="510" max="510" width="20.140625" style="1" bestFit="1" customWidth="1"/>
    <col min="511" max="511" width="15.85546875" style="1" bestFit="1" customWidth="1"/>
    <col min="512" max="512" width="12.42578125" style="1" bestFit="1" customWidth="1"/>
    <col min="513" max="513" width="11.28515625" style="1" bestFit="1" customWidth="1"/>
    <col min="514" max="757" width="11.42578125" style="1"/>
    <col min="758" max="758" width="13.85546875" style="1" customWidth="1"/>
    <col min="759" max="759" width="19.28515625" style="1" customWidth="1"/>
    <col min="760" max="760" width="26.7109375" style="1" customWidth="1"/>
    <col min="761" max="761" width="49.7109375" style="1" bestFit="1" customWidth="1"/>
    <col min="762" max="762" width="22.140625" style="1" customWidth="1"/>
    <col min="763" max="763" width="19.28515625" style="1" customWidth="1"/>
    <col min="764" max="765" width="11.42578125" style="1"/>
    <col min="766" max="766" width="20.140625" style="1" bestFit="1" customWidth="1"/>
    <col min="767" max="767" width="15.85546875" style="1" bestFit="1" customWidth="1"/>
    <col min="768" max="768" width="12.42578125" style="1" bestFit="1" customWidth="1"/>
    <col min="769" max="769" width="11.28515625" style="1" bestFit="1" customWidth="1"/>
    <col min="770" max="1013" width="11.42578125" style="1"/>
    <col min="1014" max="1014" width="13.85546875" style="1" customWidth="1"/>
    <col min="1015" max="1015" width="19.28515625" style="1" customWidth="1"/>
    <col min="1016" max="1016" width="26.7109375" style="1" customWidth="1"/>
    <col min="1017" max="1017" width="49.7109375" style="1" bestFit="1" customWidth="1"/>
    <col min="1018" max="1018" width="22.140625" style="1" customWidth="1"/>
    <col min="1019" max="1019" width="19.28515625" style="1" customWidth="1"/>
    <col min="1020" max="1021" width="11.42578125" style="1"/>
    <col min="1022" max="1022" width="20.140625" style="1" bestFit="1" customWidth="1"/>
    <col min="1023" max="1023" width="15.85546875" style="1" bestFit="1" customWidth="1"/>
    <col min="1024" max="1024" width="12.42578125" style="1" bestFit="1" customWidth="1"/>
    <col min="1025" max="1025" width="11.28515625" style="1" bestFit="1" customWidth="1"/>
    <col min="1026" max="1269" width="11.42578125" style="1"/>
    <col min="1270" max="1270" width="13.85546875" style="1" customWidth="1"/>
    <col min="1271" max="1271" width="19.28515625" style="1" customWidth="1"/>
    <col min="1272" max="1272" width="26.7109375" style="1" customWidth="1"/>
    <col min="1273" max="1273" width="49.7109375" style="1" bestFit="1" customWidth="1"/>
    <col min="1274" max="1274" width="22.140625" style="1" customWidth="1"/>
    <col min="1275" max="1275" width="19.28515625" style="1" customWidth="1"/>
    <col min="1276" max="1277" width="11.42578125" style="1"/>
    <col min="1278" max="1278" width="20.140625" style="1" bestFit="1" customWidth="1"/>
    <col min="1279" max="1279" width="15.85546875" style="1" bestFit="1" customWidth="1"/>
    <col min="1280" max="1280" width="12.42578125" style="1" bestFit="1" customWidth="1"/>
    <col min="1281" max="1281" width="11.28515625" style="1" bestFit="1" customWidth="1"/>
    <col min="1282" max="1525" width="11.42578125" style="1"/>
    <col min="1526" max="1526" width="13.85546875" style="1" customWidth="1"/>
    <col min="1527" max="1527" width="19.28515625" style="1" customWidth="1"/>
    <col min="1528" max="1528" width="26.7109375" style="1" customWidth="1"/>
    <col min="1529" max="1529" width="49.7109375" style="1" bestFit="1" customWidth="1"/>
    <col min="1530" max="1530" width="22.140625" style="1" customWidth="1"/>
    <col min="1531" max="1531" width="19.28515625" style="1" customWidth="1"/>
    <col min="1532" max="1533" width="11.42578125" style="1"/>
    <col min="1534" max="1534" width="20.140625" style="1" bestFit="1" customWidth="1"/>
    <col min="1535" max="1535" width="15.85546875" style="1" bestFit="1" customWidth="1"/>
    <col min="1536" max="1536" width="12.42578125" style="1" bestFit="1" customWidth="1"/>
    <col min="1537" max="1537" width="11.28515625" style="1" bestFit="1" customWidth="1"/>
    <col min="1538" max="1781" width="11.42578125" style="1"/>
    <col min="1782" max="1782" width="13.85546875" style="1" customWidth="1"/>
    <col min="1783" max="1783" width="19.28515625" style="1" customWidth="1"/>
    <col min="1784" max="1784" width="26.7109375" style="1" customWidth="1"/>
    <col min="1785" max="1785" width="49.7109375" style="1" bestFit="1" customWidth="1"/>
    <col min="1786" max="1786" width="22.140625" style="1" customWidth="1"/>
    <col min="1787" max="1787" width="19.28515625" style="1" customWidth="1"/>
    <col min="1788" max="1789" width="11.42578125" style="1"/>
    <col min="1790" max="1790" width="20.140625" style="1" bestFit="1" customWidth="1"/>
    <col min="1791" max="1791" width="15.85546875" style="1" bestFit="1" customWidth="1"/>
    <col min="1792" max="1792" width="12.42578125" style="1" bestFit="1" customWidth="1"/>
    <col min="1793" max="1793" width="11.28515625" style="1" bestFit="1" customWidth="1"/>
    <col min="1794" max="2037" width="11.42578125" style="1"/>
    <col min="2038" max="2038" width="13.85546875" style="1" customWidth="1"/>
    <col min="2039" max="2039" width="19.28515625" style="1" customWidth="1"/>
    <col min="2040" max="2040" width="26.7109375" style="1" customWidth="1"/>
    <col min="2041" max="2041" width="49.7109375" style="1" bestFit="1" customWidth="1"/>
    <col min="2042" max="2042" width="22.140625" style="1" customWidth="1"/>
    <col min="2043" max="2043" width="19.28515625" style="1" customWidth="1"/>
    <col min="2044" max="2045" width="11.42578125" style="1"/>
    <col min="2046" max="2046" width="20.140625" style="1" bestFit="1" customWidth="1"/>
    <col min="2047" max="2047" width="15.85546875" style="1" bestFit="1" customWidth="1"/>
    <col min="2048" max="2048" width="12.42578125" style="1" bestFit="1" customWidth="1"/>
    <col min="2049" max="2049" width="11.28515625" style="1" bestFit="1" customWidth="1"/>
    <col min="2050" max="2293" width="11.42578125" style="1"/>
    <col min="2294" max="2294" width="13.85546875" style="1" customWidth="1"/>
    <col min="2295" max="2295" width="19.28515625" style="1" customWidth="1"/>
    <col min="2296" max="2296" width="26.7109375" style="1" customWidth="1"/>
    <col min="2297" max="2297" width="49.7109375" style="1" bestFit="1" customWidth="1"/>
    <col min="2298" max="2298" width="22.140625" style="1" customWidth="1"/>
    <col min="2299" max="2299" width="19.28515625" style="1" customWidth="1"/>
    <col min="2300" max="2301" width="11.42578125" style="1"/>
    <col min="2302" max="2302" width="20.140625" style="1" bestFit="1" customWidth="1"/>
    <col min="2303" max="2303" width="15.85546875" style="1" bestFit="1" customWidth="1"/>
    <col min="2304" max="2304" width="12.42578125" style="1" bestFit="1" customWidth="1"/>
    <col min="2305" max="2305" width="11.28515625" style="1" bestFit="1" customWidth="1"/>
    <col min="2306" max="2549" width="11.42578125" style="1"/>
    <col min="2550" max="2550" width="13.85546875" style="1" customWidth="1"/>
    <col min="2551" max="2551" width="19.28515625" style="1" customWidth="1"/>
    <col min="2552" max="2552" width="26.7109375" style="1" customWidth="1"/>
    <col min="2553" max="2553" width="49.7109375" style="1" bestFit="1" customWidth="1"/>
    <col min="2554" max="2554" width="22.140625" style="1" customWidth="1"/>
    <col min="2555" max="2555" width="19.28515625" style="1" customWidth="1"/>
    <col min="2556" max="2557" width="11.42578125" style="1"/>
    <col min="2558" max="2558" width="20.140625" style="1" bestFit="1" customWidth="1"/>
    <col min="2559" max="2559" width="15.85546875" style="1" bestFit="1" customWidth="1"/>
    <col min="2560" max="2560" width="12.42578125" style="1" bestFit="1" customWidth="1"/>
    <col min="2561" max="2561" width="11.28515625" style="1" bestFit="1" customWidth="1"/>
    <col min="2562" max="2805" width="11.42578125" style="1"/>
    <col min="2806" max="2806" width="13.85546875" style="1" customWidth="1"/>
    <col min="2807" max="2807" width="19.28515625" style="1" customWidth="1"/>
    <col min="2808" max="2808" width="26.7109375" style="1" customWidth="1"/>
    <col min="2809" max="2809" width="49.7109375" style="1" bestFit="1" customWidth="1"/>
    <col min="2810" max="2810" width="22.140625" style="1" customWidth="1"/>
    <col min="2811" max="2811" width="19.28515625" style="1" customWidth="1"/>
    <col min="2812" max="2813" width="11.42578125" style="1"/>
    <col min="2814" max="2814" width="20.140625" style="1" bestFit="1" customWidth="1"/>
    <col min="2815" max="2815" width="15.85546875" style="1" bestFit="1" customWidth="1"/>
    <col min="2816" max="2816" width="12.42578125" style="1" bestFit="1" customWidth="1"/>
    <col min="2817" max="2817" width="11.28515625" style="1" bestFit="1" customWidth="1"/>
    <col min="2818" max="3061" width="11.42578125" style="1"/>
    <col min="3062" max="3062" width="13.85546875" style="1" customWidth="1"/>
    <col min="3063" max="3063" width="19.28515625" style="1" customWidth="1"/>
    <col min="3064" max="3064" width="26.7109375" style="1" customWidth="1"/>
    <col min="3065" max="3065" width="49.7109375" style="1" bestFit="1" customWidth="1"/>
    <col min="3066" max="3066" width="22.140625" style="1" customWidth="1"/>
    <col min="3067" max="3067" width="19.28515625" style="1" customWidth="1"/>
    <col min="3068" max="3069" width="11.42578125" style="1"/>
    <col min="3070" max="3070" width="20.140625" style="1" bestFit="1" customWidth="1"/>
    <col min="3071" max="3071" width="15.85546875" style="1" bestFit="1" customWidth="1"/>
    <col min="3072" max="3072" width="12.42578125" style="1" bestFit="1" customWidth="1"/>
    <col min="3073" max="3073" width="11.28515625" style="1" bestFit="1" customWidth="1"/>
    <col min="3074" max="3317" width="11.42578125" style="1"/>
    <col min="3318" max="3318" width="13.85546875" style="1" customWidth="1"/>
    <col min="3319" max="3319" width="19.28515625" style="1" customWidth="1"/>
    <col min="3320" max="3320" width="26.7109375" style="1" customWidth="1"/>
    <col min="3321" max="3321" width="49.7109375" style="1" bestFit="1" customWidth="1"/>
    <col min="3322" max="3322" width="22.140625" style="1" customWidth="1"/>
    <col min="3323" max="3323" width="19.28515625" style="1" customWidth="1"/>
    <col min="3324" max="3325" width="11.42578125" style="1"/>
    <col min="3326" max="3326" width="20.140625" style="1" bestFit="1" customWidth="1"/>
    <col min="3327" max="3327" width="15.85546875" style="1" bestFit="1" customWidth="1"/>
    <col min="3328" max="3328" width="12.42578125" style="1" bestFit="1" customWidth="1"/>
    <col min="3329" max="3329" width="11.28515625" style="1" bestFit="1" customWidth="1"/>
    <col min="3330" max="3573" width="11.42578125" style="1"/>
    <col min="3574" max="3574" width="13.85546875" style="1" customWidth="1"/>
    <col min="3575" max="3575" width="19.28515625" style="1" customWidth="1"/>
    <col min="3576" max="3576" width="26.7109375" style="1" customWidth="1"/>
    <col min="3577" max="3577" width="49.7109375" style="1" bestFit="1" customWidth="1"/>
    <col min="3578" max="3578" width="22.140625" style="1" customWidth="1"/>
    <col min="3579" max="3579" width="19.28515625" style="1" customWidth="1"/>
    <col min="3580" max="3581" width="11.42578125" style="1"/>
    <col min="3582" max="3582" width="20.140625" style="1" bestFit="1" customWidth="1"/>
    <col min="3583" max="3583" width="15.85546875" style="1" bestFit="1" customWidth="1"/>
    <col min="3584" max="3584" width="12.42578125" style="1" bestFit="1" customWidth="1"/>
    <col min="3585" max="3585" width="11.28515625" style="1" bestFit="1" customWidth="1"/>
    <col min="3586" max="3829" width="11.42578125" style="1"/>
    <col min="3830" max="3830" width="13.85546875" style="1" customWidth="1"/>
    <col min="3831" max="3831" width="19.28515625" style="1" customWidth="1"/>
    <col min="3832" max="3832" width="26.7109375" style="1" customWidth="1"/>
    <col min="3833" max="3833" width="49.7109375" style="1" bestFit="1" customWidth="1"/>
    <col min="3834" max="3834" width="22.140625" style="1" customWidth="1"/>
    <col min="3835" max="3835" width="19.28515625" style="1" customWidth="1"/>
    <col min="3836" max="3837" width="11.42578125" style="1"/>
    <col min="3838" max="3838" width="20.140625" style="1" bestFit="1" customWidth="1"/>
    <col min="3839" max="3839" width="15.85546875" style="1" bestFit="1" customWidth="1"/>
    <col min="3840" max="3840" width="12.42578125" style="1" bestFit="1" customWidth="1"/>
    <col min="3841" max="3841" width="11.28515625" style="1" bestFit="1" customWidth="1"/>
    <col min="3842" max="4085" width="11.42578125" style="1"/>
    <col min="4086" max="4086" width="13.85546875" style="1" customWidth="1"/>
    <col min="4087" max="4087" width="19.28515625" style="1" customWidth="1"/>
    <col min="4088" max="4088" width="26.7109375" style="1" customWidth="1"/>
    <col min="4089" max="4089" width="49.7109375" style="1" bestFit="1" customWidth="1"/>
    <col min="4090" max="4090" width="22.140625" style="1" customWidth="1"/>
    <col min="4091" max="4091" width="19.28515625" style="1" customWidth="1"/>
    <col min="4092" max="4093" width="11.42578125" style="1"/>
    <col min="4094" max="4094" width="20.140625" style="1" bestFit="1" customWidth="1"/>
    <col min="4095" max="4095" width="15.85546875" style="1" bestFit="1" customWidth="1"/>
    <col min="4096" max="4096" width="12.42578125" style="1" bestFit="1" customWidth="1"/>
    <col min="4097" max="4097" width="11.28515625" style="1" bestFit="1" customWidth="1"/>
    <col min="4098" max="4341" width="11.42578125" style="1"/>
    <col min="4342" max="4342" width="13.85546875" style="1" customWidth="1"/>
    <col min="4343" max="4343" width="19.28515625" style="1" customWidth="1"/>
    <col min="4344" max="4344" width="26.7109375" style="1" customWidth="1"/>
    <col min="4345" max="4345" width="49.7109375" style="1" bestFit="1" customWidth="1"/>
    <col min="4346" max="4346" width="22.140625" style="1" customWidth="1"/>
    <col min="4347" max="4347" width="19.28515625" style="1" customWidth="1"/>
    <col min="4348" max="4349" width="11.42578125" style="1"/>
    <col min="4350" max="4350" width="20.140625" style="1" bestFit="1" customWidth="1"/>
    <col min="4351" max="4351" width="15.85546875" style="1" bestFit="1" customWidth="1"/>
    <col min="4352" max="4352" width="12.42578125" style="1" bestFit="1" customWidth="1"/>
    <col min="4353" max="4353" width="11.28515625" style="1" bestFit="1" customWidth="1"/>
    <col min="4354" max="4597" width="11.42578125" style="1"/>
    <col min="4598" max="4598" width="13.85546875" style="1" customWidth="1"/>
    <col min="4599" max="4599" width="19.28515625" style="1" customWidth="1"/>
    <col min="4600" max="4600" width="26.7109375" style="1" customWidth="1"/>
    <col min="4601" max="4601" width="49.7109375" style="1" bestFit="1" customWidth="1"/>
    <col min="4602" max="4602" width="22.140625" style="1" customWidth="1"/>
    <col min="4603" max="4603" width="19.28515625" style="1" customWidth="1"/>
    <col min="4604" max="4605" width="11.42578125" style="1"/>
    <col min="4606" max="4606" width="20.140625" style="1" bestFit="1" customWidth="1"/>
    <col min="4607" max="4607" width="15.85546875" style="1" bestFit="1" customWidth="1"/>
    <col min="4608" max="4608" width="12.42578125" style="1" bestFit="1" customWidth="1"/>
    <col min="4609" max="4609" width="11.28515625" style="1" bestFit="1" customWidth="1"/>
    <col min="4610" max="4853" width="11.42578125" style="1"/>
    <col min="4854" max="4854" width="13.85546875" style="1" customWidth="1"/>
    <col min="4855" max="4855" width="19.28515625" style="1" customWidth="1"/>
    <col min="4856" max="4856" width="26.7109375" style="1" customWidth="1"/>
    <col min="4857" max="4857" width="49.7109375" style="1" bestFit="1" customWidth="1"/>
    <col min="4858" max="4858" width="22.140625" style="1" customWidth="1"/>
    <col min="4859" max="4859" width="19.28515625" style="1" customWidth="1"/>
    <col min="4860" max="4861" width="11.42578125" style="1"/>
    <col min="4862" max="4862" width="20.140625" style="1" bestFit="1" customWidth="1"/>
    <col min="4863" max="4863" width="15.85546875" style="1" bestFit="1" customWidth="1"/>
    <col min="4864" max="4864" width="12.42578125" style="1" bestFit="1" customWidth="1"/>
    <col min="4865" max="4865" width="11.28515625" style="1" bestFit="1" customWidth="1"/>
    <col min="4866" max="5109" width="11.42578125" style="1"/>
    <col min="5110" max="5110" width="13.85546875" style="1" customWidth="1"/>
    <col min="5111" max="5111" width="19.28515625" style="1" customWidth="1"/>
    <col min="5112" max="5112" width="26.7109375" style="1" customWidth="1"/>
    <col min="5113" max="5113" width="49.7109375" style="1" bestFit="1" customWidth="1"/>
    <col min="5114" max="5114" width="22.140625" style="1" customWidth="1"/>
    <col min="5115" max="5115" width="19.28515625" style="1" customWidth="1"/>
    <col min="5116" max="5117" width="11.42578125" style="1"/>
    <col min="5118" max="5118" width="20.140625" style="1" bestFit="1" customWidth="1"/>
    <col min="5119" max="5119" width="15.85546875" style="1" bestFit="1" customWidth="1"/>
    <col min="5120" max="5120" width="12.42578125" style="1" bestFit="1" customWidth="1"/>
    <col min="5121" max="5121" width="11.28515625" style="1" bestFit="1" customWidth="1"/>
    <col min="5122" max="5365" width="11.42578125" style="1"/>
    <col min="5366" max="5366" width="13.85546875" style="1" customWidth="1"/>
    <col min="5367" max="5367" width="19.28515625" style="1" customWidth="1"/>
    <col min="5368" max="5368" width="26.7109375" style="1" customWidth="1"/>
    <col min="5369" max="5369" width="49.7109375" style="1" bestFit="1" customWidth="1"/>
    <col min="5370" max="5370" width="22.140625" style="1" customWidth="1"/>
    <col min="5371" max="5371" width="19.28515625" style="1" customWidth="1"/>
    <col min="5372" max="5373" width="11.42578125" style="1"/>
    <col min="5374" max="5374" width="20.140625" style="1" bestFit="1" customWidth="1"/>
    <col min="5375" max="5375" width="15.85546875" style="1" bestFit="1" customWidth="1"/>
    <col min="5376" max="5376" width="12.42578125" style="1" bestFit="1" customWidth="1"/>
    <col min="5377" max="5377" width="11.28515625" style="1" bestFit="1" customWidth="1"/>
    <col min="5378" max="5621" width="11.42578125" style="1"/>
    <col min="5622" max="5622" width="13.85546875" style="1" customWidth="1"/>
    <col min="5623" max="5623" width="19.28515625" style="1" customWidth="1"/>
    <col min="5624" max="5624" width="26.7109375" style="1" customWidth="1"/>
    <col min="5625" max="5625" width="49.7109375" style="1" bestFit="1" customWidth="1"/>
    <col min="5626" max="5626" width="22.140625" style="1" customWidth="1"/>
    <col min="5627" max="5627" width="19.28515625" style="1" customWidth="1"/>
    <col min="5628" max="5629" width="11.42578125" style="1"/>
    <col min="5630" max="5630" width="20.140625" style="1" bestFit="1" customWidth="1"/>
    <col min="5631" max="5631" width="15.85546875" style="1" bestFit="1" customWidth="1"/>
    <col min="5632" max="5632" width="12.42578125" style="1" bestFit="1" customWidth="1"/>
    <col min="5633" max="5633" width="11.28515625" style="1" bestFit="1" customWidth="1"/>
    <col min="5634" max="5877" width="11.42578125" style="1"/>
    <col min="5878" max="5878" width="13.85546875" style="1" customWidth="1"/>
    <col min="5879" max="5879" width="19.28515625" style="1" customWidth="1"/>
    <col min="5880" max="5880" width="26.7109375" style="1" customWidth="1"/>
    <col min="5881" max="5881" width="49.7109375" style="1" bestFit="1" customWidth="1"/>
    <col min="5882" max="5882" width="22.140625" style="1" customWidth="1"/>
    <col min="5883" max="5883" width="19.28515625" style="1" customWidth="1"/>
    <col min="5884" max="5885" width="11.42578125" style="1"/>
    <col min="5886" max="5886" width="20.140625" style="1" bestFit="1" customWidth="1"/>
    <col min="5887" max="5887" width="15.85546875" style="1" bestFit="1" customWidth="1"/>
    <col min="5888" max="5888" width="12.42578125" style="1" bestFit="1" customWidth="1"/>
    <col min="5889" max="5889" width="11.28515625" style="1" bestFit="1" customWidth="1"/>
    <col min="5890" max="6133" width="11.42578125" style="1"/>
    <col min="6134" max="6134" width="13.85546875" style="1" customWidth="1"/>
    <col min="6135" max="6135" width="19.28515625" style="1" customWidth="1"/>
    <col min="6136" max="6136" width="26.7109375" style="1" customWidth="1"/>
    <col min="6137" max="6137" width="49.7109375" style="1" bestFit="1" customWidth="1"/>
    <col min="6138" max="6138" width="22.140625" style="1" customWidth="1"/>
    <col min="6139" max="6139" width="19.28515625" style="1" customWidth="1"/>
    <col min="6140" max="6141" width="11.42578125" style="1"/>
    <col min="6142" max="6142" width="20.140625" style="1" bestFit="1" customWidth="1"/>
    <col min="6143" max="6143" width="15.85546875" style="1" bestFit="1" customWidth="1"/>
    <col min="6144" max="6144" width="12.42578125" style="1" bestFit="1" customWidth="1"/>
    <col min="6145" max="6145" width="11.28515625" style="1" bestFit="1" customWidth="1"/>
    <col min="6146" max="6389" width="11.42578125" style="1"/>
    <col min="6390" max="6390" width="13.85546875" style="1" customWidth="1"/>
    <col min="6391" max="6391" width="19.28515625" style="1" customWidth="1"/>
    <col min="6392" max="6392" width="26.7109375" style="1" customWidth="1"/>
    <col min="6393" max="6393" width="49.7109375" style="1" bestFit="1" customWidth="1"/>
    <col min="6394" max="6394" width="22.140625" style="1" customWidth="1"/>
    <col min="6395" max="6395" width="19.28515625" style="1" customWidth="1"/>
    <col min="6396" max="6397" width="11.42578125" style="1"/>
    <col min="6398" max="6398" width="20.140625" style="1" bestFit="1" customWidth="1"/>
    <col min="6399" max="6399" width="15.85546875" style="1" bestFit="1" customWidth="1"/>
    <col min="6400" max="6400" width="12.42578125" style="1" bestFit="1" customWidth="1"/>
    <col min="6401" max="6401" width="11.28515625" style="1" bestFit="1" customWidth="1"/>
    <col min="6402" max="6645" width="11.42578125" style="1"/>
    <col min="6646" max="6646" width="13.85546875" style="1" customWidth="1"/>
    <col min="6647" max="6647" width="19.28515625" style="1" customWidth="1"/>
    <col min="6648" max="6648" width="26.7109375" style="1" customWidth="1"/>
    <col min="6649" max="6649" width="49.7109375" style="1" bestFit="1" customWidth="1"/>
    <col min="6650" max="6650" width="22.140625" style="1" customWidth="1"/>
    <col min="6651" max="6651" width="19.28515625" style="1" customWidth="1"/>
    <col min="6652" max="6653" width="11.42578125" style="1"/>
    <col min="6654" max="6654" width="20.140625" style="1" bestFit="1" customWidth="1"/>
    <col min="6655" max="6655" width="15.85546875" style="1" bestFit="1" customWidth="1"/>
    <col min="6656" max="6656" width="12.42578125" style="1" bestFit="1" customWidth="1"/>
    <col min="6657" max="6657" width="11.28515625" style="1" bestFit="1" customWidth="1"/>
    <col min="6658" max="6901" width="11.42578125" style="1"/>
    <col min="6902" max="6902" width="13.85546875" style="1" customWidth="1"/>
    <col min="6903" max="6903" width="19.28515625" style="1" customWidth="1"/>
    <col min="6904" max="6904" width="26.7109375" style="1" customWidth="1"/>
    <col min="6905" max="6905" width="49.7109375" style="1" bestFit="1" customWidth="1"/>
    <col min="6906" max="6906" width="22.140625" style="1" customWidth="1"/>
    <col min="6907" max="6907" width="19.28515625" style="1" customWidth="1"/>
    <col min="6908" max="6909" width="11.42578125" style="1"/>
    <col min="6910" max="6910" width="20.140625" style="1" bestFit="1" customWidth="1"/>
    <col min="6911" max="6911" width="15.85546875" style="1" bestFit="1" customWidth="1"/>
    <col min="6912" max="6912" width="12.42578125" style="1" bestFit="1" customWidth="1"/>
    <col min="6913" max="6913" width="11.28515625" style="1" bestFit="1" customWidth="1"/>
    <col min="6914" max="7157" width="11.42578125" style="1"/>
    <col min="7158" max="7158" width="13.85546875" style="1" customWidth="1"/>
    <col min="7159" max="7159" width="19.28515625" style="1" customWidth="1"/>
    <col min="7160" max="7160" width="26.7109375" style="1" customWidth="1"/>
    <col min="7161" max="7161" width="49.7109375" style="1" bestFit="1" customWidth="1"/>
    <col min="7162" max="7162" width="22.140625" style="1" customWidth="1"/>
    <col min="7163" max="7163" width="19.28515625" style="1" customWidth="1"/>
    <col min="7164" max="7165" width="11.42578125" style="1"/>
    <col min="7166" max="7166" width="20.140625" style="1" bestFit="1" customWidth="1"/>
    <col min="7167" max="7167" width="15.85546875" style="1" bestFit="1" customWidth="1"/>
    <col min="7168" max="7168" width="12.42578125" style="1" bestFit="1" customWidth="1"/>
    <col min="7169" max="7169" width="11.28515625" style="1" bestFit="1" customWidth="1"/>
    <col min="7170" max="7413" width="11.42578125" style="1"/>
    <col min="7414" max="7414" width="13.85546875" style="1" customWidth="1"/>
    <col min="7415" max="7415" width="19.28515625" style="1" customWidth="1"/>
    <col min="7416" max="7416" width="26.7109375" style="1" customWidth="1"/>
    <col min="7417" max="7417" width="49.7109375" style="1" bestFit="1" customWidth="1"/>
    <col min="7418" max="7418" width="22.140625" style="1" customWidth="1"/>
    <col min="7419" max="7419" width="19.28515625" style="1" customWidth="1"/>
    <col min="7420" max="7421" width="11.42578125" style="1"/>
    <col min="7422" max="7422" width="20.140625" style="1" bestFit="1" customWidth="1"/>
    <col min="7423" max="7423" width="15.85546875" style="1" bestFit="1" customWidth="1"/>
    <col min="7424" max="7424" width="12.42578125" style="1" bestFit="1" customWidth="1"/>
    <col min="7425" max="7425" width="11.28515625" style="1" bestFit="1" customWidth="1"/>
    <col min="7426" max="7669" width="11.42578125" style="1"/>
    <col min="7670" max="7670" width="13.85546875" style="1" customWidth="1"/>
    <col min="7671" max="7671" width="19.28515625" style="1" customWidth="1"/>
    <col min="7672" max="7672" width="26.7109375" style="1" customWidth="1"/>
    <col min="7673" max="7673" width="49.7109375" style="1" bestFit="1" customWidth="1"/>
    <col min="7674" max="7674" width="22.140625" style="1" customWidth="1"/>
    <col min="7675" max="7675" width="19.28515625" style="1" customWidth="1"/>
    <col min="7676" max="7677" width="11.42578125" style="1"/>
    <col min="7678" max="7678" width="20.140625" style="1" bestFit="1" customWidth="1"/>
    <col min="7679" max="7679" width="15.85546875" style="1" bestFit="1" customWidth="1"/>
    <col min="7680" max="7680" width="12.42578125" style="1" bestFit="1" customWidth="1"/>
    <col min="7681" max="7681" width="11.28515625" style="1" bestFit="1" customWidth="1"/>
    <col min="7682" max="7925" width="11.42578125" style="1"/>
    <col min="7926" max="7926" width="13.85546875" style="1" customWidth="1"/>
    <col min="7927" max="7927" width="19.28515625" style="1" customWidth="1"/>
    <col min="7928" max="7928" width="26.7109375" style="1" customWidth="1"/>
    <col min="7929" max="7929" width="49.7109375" style="1" bestFit="1" customWidth="1"/>
    <col min="7930" max="7930" width="22.140625" style="1" customWidth="1"/>
    <col min="7931" max="7931" width="19.28515625" style="1" customWidth="1"/>
    <col min="7932" max="7933" width="11.42578125" style="1"/>
    <col min="7934" max="7934" width="20.140625" style="1" bestFit="1" customWidth="1"/>
    <col min="7935" max="7935" width="15.85546875" style="1" bestFit="1" customWidth="1"/>
    <col min="7936" max="7936" width="12.42578125" style="1" bestFit="1" customWidth="1"/>
    <col min="7937" max="7937" width="11.28515625" style="1" bestFit="1" customWidth="1"/>
    <col min="7938" max="8181" width="11.42578125" style="1"/>
    <col min="8182" max="8182" width="13.85546875" style="1" customWidth="1"/>
    <col min="8183" max="8183" width="19.28515625" style="1" customWidth="1"/>
    <col min="8184" max="8184" width="26.7109375" style="1" customWidth="1"/>
    <col min="8185" max="8185" width="49.7109375" style="1" bestFit="1" customWidth="1"/>
    <col min="8186" max="8186" width="22.140625" style="1" customWidth="1"/>
    <col min="8187" max="8187" width="19.28515625" style="1" customWidth="1"/>
    <col min="8188" max="8189" width="11.42578125" style="1"/>
    <col min="8190" max="8190" width="20.140625" style="1" bestFit="1" customWidth="1"/>
    <col min="8191" max="8191" width="15.85546875" style="1" bestFit="1" customWidth="1"/>
    <col min="8192" max="8192" width="12.42578125" style="1" bestFit="1" customWidth="1"/>
    <col min="8193" max="8193" width="11.28515625" style="1" bestFit="1" customWidth="1"/>
    <col min="8194" max="8437" width="11.42578125" style="1"/>
    <col min="8438" max="8438" width="13.85546875" style="1" customWidth="1"/>
    <col min="8439" max="8439" width="19.28515625" style="1" customWidth="1"/>
    <col min="8440" max="8440" width="26.7109375" style="1" customWidth="1"/>
    <col min="8441" max="8441" width="49.7109375" style="1" bestFit="1" customWidth="1"/>
    <col min="8442" max="8442" width="22.140625" style="1" customWidth="1"/>
    <col min="8443" max="8443" width="19.28515625" style="1" customWidth="1"/>
    <col min="8444" max="8445" width="11.42578125" style="1"/>
    <col min="8446" max="8446" width="20.140625" style="1" bestFit="1" customWidth="1"/>
    <col min="8447" max="8447" width="15.85546875" style="1" bestFit="1" customWidth="1"/>
    <col min="8448" max="8448" width="12.42578125" style="1" bestFit="1" customWidth="1"/>
    <col min="8449" max="8449" width="11.28515625" style="1" bestFit="1" customWidth="1"/>
    <col min="8450" max="8693" width="11.42578125" style="1"/>
    <col min="8694" max="8694" width="13.85546875" style="1" customWidth="1"/>
    <col min="8695" max="8695" width="19.28515625" style="1" customWidth="1"/>
    <col min="8696" max="8696" width="26.7109375" style="1" customWidth="1"/>
    <col min="8697" max="8697" width="49.7109375" style="1" bestFit="1" customWidth="1"/>
    <col min="8698" max="8698" width="22.140625" style="1" customWidth="1"/>
    <col min="8699" max="8699" width="19.28515625" style="1" customWidth="1"/>
    <col min="8700" max="8701" width="11.42578125" style="1"/>
    <col min="8702" max="8702" width="20.140625" style="1" bestFit="1" customWidth="1"/>
    <col min="8703" max="8703" width="15.85546875" style="1" bestFit="1" customWidth="1"/>
    <col min="8704" max="8704" width="12.42578125" style="1" bestFit="1" customWidth="1"/>
    <col min="8705" max="8705" width="11.28515625" style="1" bestFit="1" customWidth="1"/>
    <col min="8706" max="8949" width="11.42578125" style="1"/>
    <col min="8950" max="8950" width="13.85546875" style="1" customWidth="1"/>
    <col min="8951" max="8951" width="19.28515625" style="1" customWidth="1"/>
    <col min="8952" max="8952" width="26.7109375" style="1" customWidth="1"/>
    <col min="8953" max="8953" width="49.7109375" style="1" bestFit="1" customWidth="1"/>
    <col min="8954" max="8954" width="22.140625" style="1" customWidth="1"/>
    <col min="8955" max="8955" width="19.28515625" style="1" customWidth="1"/>
    <col min="8956" max="8957" width="11.42578125" style="1"/>
    <col min="8958" max="8958" width="20.140625" style="1" bestFit="1" customWidth="1"/>
    <col min="8959" max="8959" width="15.85546875" style="1" bestFit="1" customWidth="1"/>
    <col min="8960" max="8960" width="12.42578125" style="1" bestFit="1" customWidth="1"/>
    <col min="8961" max="8961" width="11.28515625" style="1" bestFit="1" customWidth="1"/>
    <col min="8962" max="9205" width="11.42578125" style="1"/>
    <col min="9206" max="9206" width="13.85546875" style="1" customWidth="1"/>
    <col min="9207" max="9207" width="19.28515625" style="1" customWidth="1"/>
    <col min="9208" max="9208" width="26.7109375" style="1" customWidth="1"/>
    <col min="9209" max="9209" width="49.7109375" style="1" bestFit="1" customWidth="1"/>
    <col min="9210" max="9210" width="22.140625" style="1" customWidth="1"/>
    <col min="9211" max="9211" width="19.28515625" style="1" customWidth="1"/>
    <col min="9212" max="9213" width="11.42578125" style="1"/>
    <col min="9214" max="9214" width="20.140625" style="1" bestFit="1" customWidth="1"/>
    <col min="9215" max="9215" width="15.85546875" style="1" bestFit="1" customWidth="1"/>
    <col min="9216" max="9216" width="12.42578125" style="1" bestFit="1" customWidth="1"/>
    <col min="9217" max="9217" width="11.28515625" style="1" bestFit="1" customWidth="1"/>
    <col min="9218" max="9461" width="11.42578125" style="1"/>
    <col min="9462" max="9462" width="13.85546875" style="1" customWidth="1"/>
    <col min="9463" max="9463" width="19.28515625" style="1" customWidth="1"/>
    <col min="9464" max="9464" width="26.7109375" style="1" customWidth="1"/>
    <col min="9465" max="9465" width="49.7109375" style="1" bestFit="1" customWidth="1"/>
    <col min="9466" max="9466" width="22.140625" style="1" customWidth="1"/>
    <col min="9467" max="9467" width="19.28515625" style="1" customWidth="1"/>
    <col min="9468" max="9469" width="11.42578125" style="1"/>
    <col min="9470" max="9470" width="20.140625" style="1" bestFit="1" customWidth="1"/>
    <col min="9471" max="9471" width="15.85546875" style="1" bestFit="1" customWidth="1"/>
    <col min="9472" max="9472" width="12.42578125" style="1" bestFit="1" customWidth="1"/>
    <col min="9473" max="9473" width="11.28515625" style="1" bestFit="1" customWidth="1"/>
    <col min="9474" max="9717" width="11.42578125" style="1"/>
    <col min="9718" max="9718" width="13.85546875" style="1" customWidth="1"/>
    <col min="9719" max="9719" width="19.28515625" style="1" customWidth="1"/>
    <col min="9720" max="9720" width="26.7109375" style="1" customWidth="1"/>
    <col min="9721" max="9721" width="49.7109375" style="1" bestFit="1" customWidth="1"/>
    <col min="9722" max="9722" width="22.140625" style="1" customWidth="1"/>
    <col min="9723" max="9723" width="19.28515625" style="1" customWidth="1"/>
    <col min="9724" max="9725" width="11.42578125" style="1"/>
    <col min="9726" max="9726" width="20.140625" style="1" bestFit="1" customWidth="1"/>
    <col min="9727" max="9727" width="15.85546875" style="1" bestFit="1" customWidth="1"/>
    <col min="9728" max="9728" width="12.42578125" style="1" bestFit="1" customWidth="1"/>
    <col min="9729" max="9729" width="11.28515625" style="1" bestFit="1" customWidth="1"/>
    <col min="9730" max="9973" width="11.42578125" style="1"/>
    <col min="9974" max="9974" width="13.85546875" style="1" customWidth="1"/>
    <col min="9975" max="9975" width="19.28515625" style="1" customWidth="1"/>
    <col min="9976" max="9976" width="26.7109375" style="1" customWidth="1"/>
    <col min="9977" max="9977" width="49.7109375" style="1" bestFit="1" customWidth="1"/>
    <col min="9978" max="9978" width="22.140625" style="1" customWidth="1"/>
    <col min="9979" max="9979" width="19.28515625" style="1" customWidth="1"/>
    <col min="9980" max="9981" width="11.42578125" style="1"/>
    <col min="9982" max="9982" width="20.140625" style="1" bestFit="1" customWidth="1"/>
    <col min="9983" max="9983" width="15.85546875" style="1" bestFit="1" customWidth="1"/>
    <col min="9984" max="9984" width="12.42578125" style="1" bestFit="1" customWidth="1"/>
    <col min="9985" max="9985" width="11.28515625" style="1" bestFit="1" customWidth="1"/>
    <col min="9986" max="10229" width="11.42578125" style="1"/>
    <col min="10230" max="10230" width="13.85546875" style="1" customWidth="1"/>
    <col min="10231" max="10231" width="19.28515625" style="1" customWidth="1"/>
    <col min="10232" max="10232" width="26.7109375" style="1" customWidth="1"/>
    <col min="10233" max="10233" width="49.7109375" style="1" bestFit="1" customWidth="1"/>
    <col min="10234" max="10234" width="22.140625" style="1" customWidth="1"/>
    <col min="10235" max="10235" width="19.28515625" style="1" customWidth="1"/>
    <col min="10236" max="10237" width="11.42578125" style="1"/>
    <col min="10238" max="10238" width="20.140625" style="1" bestFit="1" customWidth="1"/>
    <col min="10239" max="10239" width="15.85546875" style="1" bestFit="1" customWidth="1"/>
    <col min="10240" max="10240" width="12.42578125" style="1" bestFit="1" customWidth="1"/>
    <col min="10241" max="10241" width="11.28515625" style="1" bestFit="1" customWidth="1"/>
    <col min="10242" max="10485" width="11.42578125" style="1"/>
    <col min="10486" max="10486" width="13.85546875" style="1" customWidth="1"/>
    <col min="10487" max="10487" width="19.28515625" style="1" customWidth="1"/>
    <col min="10488" max="10488" width="26.7109375" style="1" customWidth="1"/>
    <col min="10489" max="10489" width="49.7109375" style="1" bestFit="1" customWidth="1"/>
    <col min="10490" max="10490" width="22.140625" style="1" customWidth="1"/>
    <col min="10491" max="10491" width="19.28515625" style="1" customWidth="1"/>
    <col min="10492" max="10493" width="11.42578125" style="1"/>
    <col min="10494" max="10494" width="20.140625" style="1" bestFit="1" customWidth="1"/>
    <col min="10495" max="10495" width="15.85546875" style="1" bestFit="1" customWidth="1"/>
    <col min="10496" max="10496" width="12.42578125" style="1" bestFit="1" customWidth="1"/>
    <col min="10497" max="10497" width="11.28515625" style="1" bestFit="1" customWidth="1"/>
    <col min="10498" max="10741" width="11.42578125" style="1"/>
    <col min="10742" max="10742" width="13.85546875" style="1" customWidth="1"/>
    <col min="10743" max="10743" width="19.28515625" style="1" customWidth="1"/>
    <col min="10744" max="10744" width="26.7109375" style="1" customWidth="1"/>
    <col min="10745" max="10745" width="49.7109375" style="1" bestFit="1" customWidth="1"/>
    <col min="10746" max="10746" width="22.140625" style="1" customWidth="1"/>
    <col min="10747" max="10747" width="19.28515625" style="1" customWidth="1"/>
    <col min="10748" max="10749" width="11.42578125" style="1"/>
    <col min="10750" max="10750" width="20.140625" style="1" bestFit="1" customWidth="1"/>
    <col min="10751" max="10751" width="15.85546875" style="1" bestFit="1" customWidth="1"/>
    <col min="10752" max="10752" width="12.42578125" style="1" bestFit="1" customWidth="1"/>
    <col min="10753" max="10753" width="11.28515625" style="1" bestFit="1" customWidth="1"/>
    <col min="10754" max="10997" width="11.42578125" style="1"/>
    <col min="10998" max="10998" width="13.85546875" style="1" customWidth="1"/>
    <col min="10999" max="10999" width="19.28515625" style="1" customWidth="1"/>
    <col min="11000" max="11000" width="26.7109375" style="1" customWidth="1"/>
    <col min="11001" max="11001" width="49.7109375" style="1" bestFit="1" customWidth="1"/>
    <col min="11002" max="11002" width="22.140625" style="1" customWidth="1"/>
    <col min="11003" max="11003" width="19.28515625" style="1" customWidth="1"/>
    <col min="11004" max="11005" width="11.42578125" style="1"/>
    <col min="11006" max="11006" width="20.140625" style="1" bestFit="1" customWidth="1"/>
    <col min="11007" max="11007" width="15.85546875" style="1" bestFit="1" customWidth="1"/>
    <col min="11008" max="11008" width="12.42578125" style="1" bestFit="1" customWidth="1"/>
    <col min="11009" max="11009" width="11.28515625" style="1" bestFit="1" customWidth="1"/>
    <col min="11010" max="11253" width="11.42578125" style="1"/>
    <col min="11254" max="11254" width="13.85546875" style="1" customWidth="1"/>
    <col min="11255" max="11255" width="19.28515625" style="1" customWidth="1"/>
    <col min="11256" max="11256" width="26.7109375" style="1" customWidth="1"/>
    <col min="11257" max="11257" width="49.7109375" style="1" bestFit="1" customWidth="1"/>
    <col min="11258" max="11258" width="22.140625" style="1" customWidth="1"/>
    <col min="11259" max="11259" width="19.28515625" style="1" customWidth="1"/>
    <col min="11260" max="11261" width="11.42578125" style="1"/>
    <col min="11262" max="11262" width="20.140625" style="1" bestFit="1" customWidth="1"/>
    <col min="11263" max="11263" width="15.85546875" style="1" bestFit="1" customWidth="1"/>
    <col min="11264" max="11264" width="12.42578125" style="1" bestFit="1" customWidth="1"/>
    <col min="11265" max="11265" width="11.28515625" style="1" bestFit="1" customWidth="1"/>
    <col min="11266" max="11509" width="11.42578125" style="1"/>
    <col min="11510" max="11510" width="13.85546875" style="1" customWidth="1"/>
    <col min="11511" max="11511" width="19.28515625" style="1" customWidth="1"/>
    <col min="11512" max="11512" width="26.7109375" style="1" customWidth="1"/>
    <col min="11513" max="11513" width="49.7109375" style="1" bestFit="1" customWidth="1"/>
    <col min="11514" max="11514" width="22.140625" style="1" customWidth="1"/>
    <col min="11515" max="11515" width="19.28515625" style="1" customWidth="1"/>
    <col min="11516" max="11517" width="11.42578125" style="1"/>
    <col min="11518" max="11518" width="20.140625" style="1" bestFit="1" customWidth="1"/>
    <col min="11519" max="11519" width="15.85546875" style="1" bestFit="1" customWidth="1"/>
    <col min="11520" max="11520" width="12.42578125" style="1" bestFit="1" customWidth="1"/>
    <col min="11521" max="11521" width="11.28515625" style="1" bestFit="1" customWidth="1"/>
    <col min="11522" max="11765" width="11.42578125" style="1"/>
    <col min="11766" max="11766" width="13.85546875" style="1" customWidth="1"/>
    <col min="11767" max="11767" width="19.28515625" style="1" customWidth="1"/>
    <col min="11768" max="11768" width="26.7109375" style="1" customWidth="1"/>
    <col min="11769" max="11769" width="49.7109375" style="1" bestFit="1" customWidth="1"/>
    <col min="11770" max="11770" width="22.140625" style="1" customWidth="1"/>
    <col min="11771" max="11771" width="19.28515625" style="1" customWidth="1"/>
    <col min="11772" max="11773" width="11.42578125" style="1"/>
    <col min="11774" max="11774" width="20.140625" style="1" bestFit="1" customWidth="1"/>
    <col min="11775" max="11775" width="15.85546875" style="1" bestFit="1" customWidth="1"/>
    <col min="11776" max="11776" width="12.42578125" style="1" bestFit="1" customWidth="1"/>
    <col min="11777" max="11777" width="11.28515625" style="1" bestFit="1" customWidth="1"/>
    <col min="11778" max="12021" width="11.42578125" style="1"/>
    <col min="12022" max="12022" width="13.85546875" style="1" customWidth="1"/>
    <col min="12023" max="12023" width="19.28515625" style="1" customWidth="1"/>
    <col min="12024" max="12024" width="26.7109375" style="1" customWidth="1"/>
    <col min="12025" max="12025" width="49.7109375" style="1" bestFit="1" customWidth="1"/>
    <col min="12026" max="12026" width="22.140625" style="1" customWidth="1"/>
    <col min="12027" max="12027" width="19.28515625" style="1" customWidth="1"/>
    <col min="12028" max="12029" width="11.42578125" style="1"/>
    <col min="12030" max="12030" width="20.140625" style="1" bestFit="1" customWidth="1"/>
    <col min="12031" max="12031" width="15.85546875" style="1" bestFit="1" customWidth="1"/>
    <col min="12032" max="12032" width="12.42578125" style="1" bestFit="1" customWidth="1"/>
    <col min="12033" max="12033" width="11.28515625" style="1" bestFit="1" customWidth="1"/>
    <col min="12034" max="12277" width="11.42578125" style="1"/>
    <col min="12278" max="12278" width="13.85546875" style="1" customWidth="1"/>
    <col min="12279" max="12279" width="19.28515625" style="1" customWidth="1"/>
    <col min="12280" max="12280" width="26.7109375" style="1" customWidth="1"/>
    <col min="12281" max="12281" width="49.7109375" style="1" bestFit="1" customWidth="1"/>
    <col min="12282" max="12282" width="22.140625" style="1" customWidth="1"/>
    <col min="12283" max="12283" width="19.28515625" style="1" customWidth="1"/>
    <col min="12284" max="12285" width="11.42578125" style="1"/>
    <col min="12286" max="12286" width="20.140625" style="1" bestFit="1" customWidth="1"/>
    <col min="12287" max="12287" width="15.85546875" style="1" bestFit="1" customWidth="1"/>
    <col min="12288" max="12288" width="12.42578125" style="1" bestFit="1" customWidth="1"/>
    <col min="12289" max="12289" width="11.28515625" style="1" bestFit="1" customWidth="1"/>
    <col min="12290" max="12533" width="11.42578125" style="1"/>
    <col min="12534" max="12534" width="13.85546875" style="1" customWidth="1"/>
    <col min="12535" max="12535" width="19.28515625" style="1" customWidth="1"/>
    <col min="12536" max="12536" width="26.7109375" style="1" customWidth="1"/>
    <col min="12537" max="12537" width="49.7109375" style="1" bestFit="1" customWidth="1"/>
    <col min="12538" max="12538" width="22.140625" style="1" customWidth="1"/>
    <col min="12539" max="12539" width="19.28515625" style="1" customWidth="1"/>
    <col min="12540" max="12541" width="11.42578125" style="1"/>
    <col min="12542" max="12542" width="20.140625" style="1" bestFit="1" customWidth="1"/>
    <col min="12543" max="12543" width="15.85546875" style="1" bestFit="1" customWidth="1"/>
    <col min="12544" max="12544" width="12.42578125" style="1" bestFit="1" customWidth="1"/>
    <col min="12545" max="12545" width="11.28515625" style="1" bestFit="1" customWidth="1"/>
    <col min="12546" max="12789" width="11.42578125" style="1"/>
    <col min="12790" max="12790" width="13.85546875" style="1" customWidth="1"/>
    <col min="12791" max="12791" width="19.28515625" style="1" customWidth="1"/>
    <col min="12792" max="12792" width="26.7109375" style="1" customWidth="1"/>
    <col min="12793" max="12793" width="49.7109375" style="1" bestFit="1" customWidth="1"/>
    <col min="12794" max="12794" width="22.140625" style="1" customWidth="1"/>
    <col min="12795" max="12795" width="19.28515625" style="1" customWidth="1"/>
    <col min="12796" max="12797" width="11.42578125" style="1"/>
    <col min="12798" max="12798" width="20.140625" style="1" bestFit="1" customWidth="1"/>
    <col min="12799" max="12799" width="15.85546875" style="1" bestFit="1" customWidth="1"/>
    <col min="12800" max="12800" width="12.42578125" style="1" bestFit="1" customWidth="1"/>
    <col min="12801" max="12801" width="11.28515625" style="1" bestFit="1" customWidth="1"/>
    <col min="12802" max="13045" width="11.42578125" style="1"/>
    <col min="13046" max="13046" width="13.85546875" style="1" customWidth="1"/>
    <col min="13047" max="13047" width="19.28515625" style="1" customWidth="1"/>
    <col min="13048" max="13048" width="26.7109375" style="1" customWidth="1"/>
    <col min="13049" max="13049" width="49.7109375" style="1" bestFit="1" customWidth="1"/>
    <col min="13050" max="13050" width="22.140625" style="1" customWidth="1"/>
    <col min="13051" max="13051" width="19.28515625" style="1" customWidth="1"/>
    <col min="13052" max="13053" width="11.42578125" style="1"/>
    <col min="13054" max="13054" width="20.140625" style="1" bestFit="1" customWidth="1"/>
    <col min="13055" max="13055" width="15.85546875" style="1" bestFit="1" customWidth="1"/>
    <col min="13056" max="13056" width="12.42578125" style="1" bestFit="1" customWidth="1"/>
    <col min="13057" max="13057" width="11.28515625" style="1" bestFit="1" customWidth="1"/>
    <col min="13058" max="13301" width="11.42578125" style="1"/>
    <col min="13302" max="13302" width="13.85546875" style="1" customWidth="1"/>
    <col min="13303" max="13303" width="19.28515625" style="1" customWidth="1"/>
    <col min="13304" max="13304" width="26.7109375" style="1" customWidth="1"/>
    <col min="13305" max="13305" width="49.7109375" style="1" bestFit="1" customWidth="1"/>
    <col min="13306" max="13306" width="22.140625" style="1" customWidth="1"/>
    <col min="13307" max="13307" width="19.28515625" style="1" customWidth="1"/>
    <col min="13308" max="13309" width="11.42578125" style="1"/>
    <col min="13310" max="13310" width="20.140625" style="1" bestFit="1" customWidth="1"/>
    <col min="13311" max="13311" width="15.85546875" style="1" bestFit="1" customWidth="1"/>
    <col min="13312" max="13312" width="12.42578125" style="1" bestFit="1" customWidth="1"/>
    <col min="13313" max="13313" width="11.28515625" style="1" bestFit="1" customWidth="1"/>
    <col min="13314" max="13557" width="11.42578125" style="1"/>
    <col min="13558" max="13558" width="13.85546875" style="1" customWidth="1"/>
    <col min="13559" max="13559" width="19.28515625" style="1" customWidth="1"/>
    <col min="13560" max="13560" width="26.7109375" style="1" customWidth="1"/>
    <col min="13561" max="13561" width="49.7109375" style="1" bestFit="1" customWidth="1"/>
    <col min="13562" max="13562" width="22.140625" style="1" customWidth="1"/>
    <col min="13563" max="13563" width="19.28515625" style="1" customWidth="1"/>
    <col min="13564" max="13565" width="11.42578125" style="1"/>
    <col min="13566" max="13566" width="20.140625" style="1" bestFit="1" customWidth="1"/>
    <col min="13567" max="13567" width="15.85546875" style="1" bestFit="1" customWidth="1"/>
    <col min="13568" max="13568" width="12.42578125" style="1" bestFit="1" customWidth="1"/>
    <col min="13569" max="13569" width="11.28515625" style="1" bestFit="1" customWidth="1"/>
    <col min="13570" max="13813" width="11.42578125" style="1"/>
    <col min="13814" max="13814" width="13.85546875" style="1" customWidth="1"/>
    <col min="13815" max="13815" width="19.28515625" style="1" customWidth="1"/>
    <col min="13816" max="13816" width="26.7109375" style="1" customWidth="1"/>
    <col min="13817" max="13817" width="49.7109375" style="1" bestFit="1" customWidth="1"/>
    <col min="13818" max="13818" width="22.140625" style="1" customWidth="1"/>
    <col min="13819" max="13819" width="19.28515625" style="1" customWidth="1"/>
    <col min="13820" max="13821" width="11.42578125" style="1"/>
    <col min="13822" max="13822" width="20.140625" style="1" bestFit="1" customWidth="1"/>
    <col min="13823" max="13823" width="15.85546875" style="1" bestFit="1" customWidth="1"/>
    <col min="13824" max="13824" width="12.42578125" style="1" bestFit="1" customWidth="1"/>
    <col min="13825" max="13825" width="11.28515625" style="1" bestFit="1" customWidth="1"/>
    <col min="13826" max="14069" width="11.42578125" style="1"/>
    <col min="14070" max="14070" width="13.85546875" style="1" customWidth="1"/>
    <col min="14071" max="14071" width="19.28515625" style="1" customWidth="1"/>
    <col min="14072" max="14072" width="26.7109375" style="1" customWidth="1"/>
    <col min="14073" max="14073" width="49.7109375" style="1" bestFit="1" customWidth="1"/>
    <col min="14074" max="14074" width="22.140625" style="1" customWidth="1"/>
    <col min="14075" max="14075" width="19.28515625" style="1" customWidth="1"/>
    <col min="14076" max="14077" width="11.42578125" style="1"/>
    <col min="14078" max="14078" width="20.140625" style="1" bestFit="1" customWidth="1"/>
    <col min="14079" max="14079" width="15.85546875" style="1" bestFit="1" customWidth="1"/>
    <col min="14080" max="14080" width="12.42578125" style="1" bestFit="1" customWidth="1"/>
    <col min="14081" max="14081" width="11.28515625" style="1" bestFit="1" customWidth="1"/>
    <col min="14082" max="14325" width="11.42578125" style="1"/>
    <col min="14326" max="14326" width="13.85546875" style="1" customWidth="1"/>
    <col min="14327" max="14327" width="19.28515625" style="1" customWidth="1"/>
    <col min="14328" max="14328" width="26.7109375" style="1" customWidth="1"/>
    <col min="14329" max="14329" width="49.7109375" style="1" bestFit="1" customWidth="1"/>
    <col min="14330" max="14330" width="22.140625" style="1" customWidth="1"/>
    <col min="14331" max="14331" width="19.28515625" style="1" customWidth="1"/>
    <col min="14332" max="14333" width="11.42578125" style="1"/>
    <col min="14334" max="14334" width="20.140625" style="1" bestFit="1" customWidth="1"/>
    <col min="14335" max="14335" width="15.85546875" style="1" bestFit="1" customWidth="1"/>
    <col min="14336" max="14336" width="12.42578125" style="1" bestFit="1" customWidth="1"/>
    <col min="14337" max="14337" width="11.28515625" style="1" bestFit="1" customWidth="1"/>
    <col min="14338" max="14581" width="11.42578125" style="1"/>
    <col min="14582" max="14582" width="13.85546875" style="1" customWidth="1"/>
    <col min="14583" max="14583" width="19.28515625" style="1" customWidth="1"/>
    <col min="14584" max="14584" width="26.7109375" style="1" customWidth="1"/>
    <col min="14585" max="14585" width="49.7109375" style="1" bestFit="1" customWidth="1"/>
    <col min="14586" max="14586" width="22.140625" style="1" customWidth="1"/>
    <col min="14587" max="14587" width="19.28515625" style="1" customWidth="1"/>
    <col min="14588" max="14589" width="11.42578125" style="1"/>
    <col min="14590" max="14590" width="20.140625" style="1" bestFit="1" customWidth="1"/>
    <col min="14591" max="14591" width="15.85546875" style="1" bestFit="1" customWidth="1"/>
    <col min="14592" max="14592" width="12.42578125" style="1" bestFit="1" customWidth="1"/>
    <col min="14593" max="14593" width="11.28515625" style="1" bestFit="1" customWidth="1"/>
    <col min="14594" max="14837" width="11.42578125" style="1"/>
    <col min="14838" max="14838" width="13.85546875" style="1" customWidth="1"/>
    <col min="14839" max="14839" width="19.28515625" style="1" customWidth="1"/>
    <col min="14840" max="14840" width="26.7109375" style="1" customWidth="1"/>
    <col min="14841" max="14841" width="49.7109375" style="1" bestFit="1" customWidth="1"/>
    <col min="14842" max="14842" width="22.140625" style="1" customWidth="1"/>
    <col min="14843" max="14843" width="19.28515625" style="1" customWidth="1"/>
    <col min="14844" max="14845" width="11.42578125" style="1"/>
    <col min="14846" max="14846" width="20.140625" style="1" bestFit="1" customWidth="1"/>
    <col min="14847" max="14847" width="15.85546875" style="1" bestFit="1" customWidth="1"/>
    <col min="14848" max="14848" width="12.42578125" style="1" bestFit="1" customWidth="1"/>
    <col min="14849" max="14849" width="11.28515625" style="1" bestFit="1" customWidth="1"/>
    <col min="14850" max="15093" width="11.42578125" style="1"/>
    <col min="15094" max="15094" width="13.85546875" style="1" customWidth="1"/>
    <col min="15095" max="15095" width="19.28515625" style="1" customWidth="1"/>
    <col min="15096" max="15096" width="26.7109375" style="1" customWidth="1"/>
    <col min="15097" max="15097" width="49.7109375" style="1" bestFit="1" customWidth="1"/>
    <col min="15098" max="15098" width="22.140625" style="1" customWidth="1"/>
    <col min="15099" max="15099" width="19.28515625" style="1" customWidth="1"/>
    <col min="15100" max="15101" width="11.42578125" style="1"/>
    <col min="15102" max="15102" width="20.140625" style="1" bestFit="1" customWidth="1"/>
    <col min="15103" max="15103" width="15.85546875" style="1" bestFit="1" customWidth="1"/>
    <col min="15104" max="15104" width="12.42578125" style="1" bestFit="1" customWidth="1"/>
    <col min="15105" max="15105" width="11.28515625" style="1" bestFit="1" customWidth="1"/>
    <col min="15106" max="15349" width="11.42578125" style="1"/>
    <col min="15350" max="15350" width="13.85546875" style="1" customWidth="1"/>
    <col min="15351" max="15351" width="19.28515625" style="1" customWidth="1"/>
    <col min="15352" max="15352" width="26.7109375" style="1" customWidth="1"/>
    <col min="15353" max="15353" width="49.7109375" style="1" bestFit="1" customWidth="1"/>
    <col min="15354" max="15354" width="22.140625" style="1" customWidth="1"/>
    <col min="15355" max="15355" width="19.28515625" style="1" customWidth="1"/>
    <col min="15356" max="15357" width="11.42578125" style="1"/>
    <col min="15358" max="15358" width="20.140625" style="1" bestFit="1" customWidth="1"/>
    <col min="15359" max="15359" width="15.85546875" style="1" bestFit="1" customWidth="1"/>
    <col min="15360" max="15360" width="12.42578125" style="1" bestFit="1" customWidth="1"/>
    <col min="15361" max="15361" width="11.28515625" style="1" bestFit="1" customWidth="1"/>
    <col min="15362" max="15605" width="11.42578125" style="1"/>
    <col min="15606" max="15606" width="13.85546875" style="1" customWidth="1"/>
    <col min="15607" max="15607" width="19.28515625" style="1" customWidth="1"/>
    <col min="15608" max="15608" width="26.7109375" style="1" customWidth="1"/>
    <col min="15609" max="15609" width="49.7109375" style="1" bestFit="1" customWidth="1"/>
    <col min="15610" max="15610" width="22.140625" style="1" customWidth="1"/>
    <col min="15611" max="15611" width="19.28515625" style="1" customWidth="1"/>
    <col min="15612" max="15613" width="11.42578125" style="1"/>
    <col min="15614" max="15614" width="20.140625" style="1" bestFit="1" customWidth="1"/>
    <col min="15615" max="15615" width="15.85546875" style="1" bestFit="1" customWidth="1"/>
    <col min="15616" max="15616" width="12.42578125" style="1" bestFit="1" customWidth="1"/>
    <col min="15617" max="15617" width="11.28515625" style="1" bestFit="1" customWidth="1"/>
    <col min="15618" max="15861" width="11.42578125" style="1"/>
    <col min="15862" max="15862" width="13.85546875" style="1" customWidth="1"/>
    <col min="15863" max="15863" width="19.28515625" style="1" customWidth="1"/>
    <col min="15864" max="15864" width="26.7109375" style="1" customWidth="1"/>
    <col min="15865" max="15865" width="49.7109375" style="1" bestFit="1" customWidth="1"/>
    <col min="15866" max="15866" width="22.140625" style="1" customWidth="1"/>
    <col min="15867" max="15867" width="19.28515625" style="1" customWidth="1"/>
    <col min="15868" max="15869" width="11.42578125" style="1"/>
    <col min="15870" max="15870" width="20.140625" style="1" bestFit="1" customWidth="1"/>
    <col min="15871" max="15871" width="15.85546875" style="1" bestFit="1" customWidth="1"/>
    <col min="15872" max="15872" width="12.42578125" style="1" bestFit="1" customWidth="1"/>
    <col min="15873" max="15873" width="11.28515625" style="1" bestFit="1" customWidth="1"/>
    <col min="15874" max="16117" width="11.42578125" style="1"/>
    <col min="16118" max="16118" width="13.85546875" style="1" customWidth="1"/>
    <col min="16119" max="16119" width="19.28515625" style="1" customWidth="1"/>
    <col min="16120" max="16120" width="26.7109375" style="1" customWidth="1"/>
    <col min="16121" max="16121" width="49.7109375" style="1" bestFit="1" customWidth="1"/>
    <col min="16122" max="16122" width="22.140625" style="1" customWidth="1"/>
    <col min="16123" max="16123" width="19.28515625" style="1" customWidth="1"/>
    <col min="16124" max="16125" width="11.42578125" style="1"/>
    <col min="16126" max="16126" width="20.140625" style="1" bestFit="1" customWidth="1"/>
    <col min="16127" max="16127" width="15.85546875" style="1" bestFit="1" customWidth="1"/>
    <col min="16128" max="16128" width="12.42578125" style="1" bestFit="1" customWidth="1"/>
    <col min="16129" max="16129" width="11.28515625" style="1" bestFit="1" customWidth="1"/>
    <col min="16130" max="16384" width="11.42578125" style="1"/>
  </cols>
  <sheetData>
    <row r="1" spans="1:7" ht="21" customHeight="1" x14ac:dyDescent="0.25">
      <c r="B1" s="2"/>
      <c r="C1" s="3"/>
      <c r="D1" s="4"/>
      <c r="E1" s="5"/>
      <c r="F1" s="6"/>
      <c r="G1" s="6"/>
    </row>
    <row r="2" spans="1:7" ht="101.25" customHeight="1" x14ac:dyDescent="0.25">
      <c r="B2" s="2"/>
      <c r="C2" s="3"/>
      <c r="D2" s="4"/>
      <c r="E2" s="5"/>
      <c r="F2" s="6"/>
      <c r="G2" s="6"/>
    </row>
    <row r="3" spans="1:7" ht="38.25" customHeight="1" x14ac:dyDescent="0.25">
      <c r="A3" s="7"/>
      <c r="B3" s="8" t="s">
        <v>104</v>
      </c>
      <c r="C3" s="9"/>
      <c r="D3" s="9"/>
      <c r="E3" s="10"/>
      <c r="F3" s="11"/>
      <c r="G3" s="6"/>
    </row>
    <row r="4" spans="1:7" ht="30" x14ac:dyDescent="0.25">
      <c r="A4" s="7"/>
      <c r="B4" s="12" t="s">
        <v>98</v>
      </c>
      <c r="C4" s="13"/>
      <c r="D4" s="3"/>
      <c r="E4" s="5"/>
      <c r="F4" s="6"/>
      <c r="G4" s="6"/>
    </row>
    <row r="5" spans="1:7" ht="15" x14ac:dyDescent="0.2">
      <c r="B5" s="278" t="s">
        <v>118</v>
      </c>
      <c r="C5" s="6"/>
      <c r="D5" s="6"/>
      <c r="E5" s="6"/>
      <c r="F5" s="6"/>
      <c r="G5" s="6"/>
    </row>
    <row r="6" spans="1:7" ht="15" x14ac:dyDescent="0.2">
      <c r="B6" s="278" t="s">
        <v>119</v>
      </c>
      <c r="C6" s="6"/>
      <c r="D6" s="6"/>
      <c r="E6" s="6"/>
      <c r="F6" s="6"/>
      <c r="G6" s="6"/>
    </row>
    <row r="7" spans="1:7" ht="15.75" customHeight="1" x14ac:dyDescent="0.2">
      <c r="B7" s="278" t="s">
        <v>120</v>
      </c>
      <c r="C7" s="6"/>
      <c r="D7" s="6"/>
      <c r="F7" s="6"/>
      <c r="G7" s="6"/>
    </row>
    <row r="8" spans="1:7" ht="15.75" customHeight="1" x14ac:dyDescent="0.2">
      <c r="B8" s="278" t="s">
        <v>121</v>
      </c>
      <c r="C8" s="6"/>
      <c r="D8" s="6"/>
      <c r="F8" s="6"/>
      <c r="G8" s="6"/>
    </row>
    <row r="9" spans="1:7" ht="15.75" customHeight="1" x14ac:dyDescent="0.2">
      <c r="B9" s="278" t="s">
        <v>122</v>
      </c>
      <c r="C9" s="6"/>
      <c r="D9" s="6"/>
      <c r="F9" s="6"/>
      <c r="G9" s="6"/>
    </row>
    <row r="10" spans="1:7" ht="15.75" customHeight="1" x14ac:dyDescent="0.25">
      <c r="B10" s="186" t="s">
        <v>123</v>
      </c>
      <c r="C10" s="6"/>
      <c r="D10" s="6"/>
      <c r="F10" s="6"/>
      <c r="G10" s="6"/>
    </row>
    <row r="11" spans="1:7" ht="15.75" customHeight="1" x14ac:dyDescent="0.2">
      <c r="B11" s="278" t="s">
        <v>124</v>
      </c>
      <c r="C11" s="6"/>
      <c r="D11" s="6"/>
      <c r="F11" s="6"/>
      <c r="G11" s="6"/>
    </row>
    <row r="12" spans="1:7" ht="15.75" customHeight="1" x14ac:dyDescent="0.2">
      <c r="B12" s="278" t="s">
        <v>125</v>
      </c>
      <c r="C12" s="6"/>
      <c r="D12" s="6"/>
      <c r="F12" s="6"/>
      <c r="G12" s="6"/>
    </row>
    <row r="13" spans="1:7" ht="15.75" customHeight="1" x14ac:dyDescent="0.2">
      <c r="B13" s="278" t="s">
        <v>126</v>
      </c>
      <c r="C13" s="6"/>
      <c r="D13" s="6"/>
      <c r="F13" s="6"/>
      <c r="G13" s="6"/>
    </row>
    <row r="14" spans="1:7" ht="15.75" customHeight="1" x14ac:dyDescent="0.2">
      <c r="B14" s="278" t="s">
        <v>127</v>
      </c>
      <c r="C14" s="6"/>
      <c r="D14" s="6"/>
      <c r="F14" s="6"/>
      <c r="G14" s="6"/>
    </row>
    <row r="15" spans="1:7" ht="15.75" customHeight="1" x14ac:dyDescent="0.2">
      <c r="B15" s="278"/>
      <c r="C15" s="6"/>
      <c r="D15" s="6"/>
      <c r="F15" s="6"/>
      <c r="G15" s="6"/>
    </row>
    <row r="16" spans="1:7" ht="15.75" customHeight="1" x14ac:dyDescent="0.25">
      <c r="B16" s="186" t="s">
        <v>117</v>
      </c>
      <c r="C16" s="6"/>
      <c r="D16" s="6"/>
      <c r="F16" s="6"/>
      <c r="G16" s="6"/>
    </row>
    <row r="17" spans="2:13" ht="15.75" customHeight="1" x14ac:dyDescent="0.25">
      <c r="B17" s="6"/>
      <c r="C17" s="6"/>
      <c r="D17" s="14"/>
      <c r="E17" s="14"/>
      <c r="F17" s="6"/>
      <c r="G17" s="6"/>
    </row>
    <row r="18" spans="2:13" ht="15.75" customHeight="1" x14ac:dyDescent="0.25">
      <c r="B18" s="186" t="s">
        <v>105</v>
      </c>
      <c r="C18" s="186" t="s">
        <v>113</v>
      </c>
      <c r="D18" s="186" t="s">
        <v>109</v>
      </c>
    </row>
    <row r="19" spans="2:13" ht="15.75" customHeight="1" x14ac:dyDescent="0.25">
      <c r="B19" s="182" t="s">
        <v>107</v>
      </c>
      <c r="C19" s="184" t="s">
        <v>114</v>
      </c>
      <c r="D19" s="184" t="s">
        <v>111</v>
      </c>
    </row>
    <row r="20" spans="2:13" ht="15.75" customHeight="1" x14ac:dyDescent="0.25">
      <c r="B20" s="6" t="s">
        <v>106</v>
      </c>
      <c r="C20" s="184" t="s">
        <v>115</v>
      </c>
      <c r="D20" s="184" t="s">
        <v>110</v>
      </c>
    </row>
    <row r="21" spans="2:13" ht="15.75" customHeight="1" x14ac:dyDescent="0.25">
      <c r="B21" s="183" t="s">
        <v>108</v>
      </c>
      <c r="C21" s="185" t="s">
        <v>116</v>
      </c>
      <c r="D21" s="185" t="s">
        <v>112</v>
      </c>
    </row>
    <row r="22" spans="2:13" ht="15.75" customHeight="1" x14ac:dyDescent="0.25">
      <c r="B22" s="183"/>
      <c r="D22" s="185"/>
      <c r="E22" s="185"/>
    </row>
    <row r="23" spans="2:13" ht="15.75" customHeight="1" x14ac:dyDescent="0.25">
      <c r="B23" s="183"/>
      <c r="D23" s="185"/>
      <c r="E23" s="185"/>
    </row>
    <row r="24" spans="2:13" ht="15.75" customHeight="1" x14ac:dyDescent="0.25">
      <c r="B24" s="6"/>
      <c r="C24" s="6"/>
      <c r="D24" s="14"/>
      <c r="E24" s="14"/>
      <c r="F24" s="6"/>
      <c r="G24" s="6"/>
    </row>
    <row r="25" spans="2:13" ht="15.75" customHeight="1" x14ac:dyDescent="0.25">
      <c r="B25" s="220" t="s">
        <v>102</v>
      </c>
      <c r="C25" s="221"/>
      <c r="D25" s="14"/>
      <c r="E25" s="14"/>
      <c r="F25" s="6"/>
      <c r="G25" s="6"/>
    </row>
    <row r="26" spans="2:13" ht="15.75" customHeight="1" x14ac:dyDescent="0.25">
      <c r="B26" s="222"/>
      <c r="C26" s="223"/>
      <c r="D26" s="14"/>
      <c r="E26" s="14"/>
      <c r="F26" s="6"/>
      <c r="G26" s="6"/>
    </row>
    <row r="27" spans="2:13" ht="15.75" customHeight="1" x14ac:dyDescent="0.25">
      <c r="B27" s="222"/>
      <c r="C27" s="223"/>
      <c r="D27" s="14"/>
      <c r="E27" s="14"/>
      <c r="F27" s="6"/>
      <c r="G27" s="6"/>
    </row>
    <row r="28" spans="2:13" ht="15.75" customHeight="1" x14ac:dyDescent="0.25">
      <c r="B28" s="224"/>
      <c r="C28" s="225"/>
      <c r="D28" s="14"/>
      <c r="E28" s="14"/>
      <c r="F28" s="6"/>
      <c r="G28" s="6"/>
    </row>
    <row r="29" spans="2:13" ht="24.75" customHeight="1" x14ac:dyDescent="0.25">
      <c r="D29" s="6"/>
      <c r="E29" s="6"/>
      <c r="F29" s="6"/>
      <c r="G29" s="6"/>
    </row>
    <row r="30" spans="2:13" ht="18" x14ac:dyDescent="0.25">
      <c r="B30" s="239" t="s">
        <v>20</v>
      </c>
      <c r="C30" s="239"/>
      <c r="D30" s="239"/>
      <c r="E30" s="239"/>
      <c r="F30" s="239"/>
      <c r="G30" s="239"/>
    </row>
    <row r="31" spans="2:13" x14ac:dyDescent="0.25">
      <c r="C31" s="15"/>
      <c r="D31" s="15"/>
      <c r="E31" s="6"/>
      <c r="F31" s="15"/>
    </row>
    <row r="32" spans="2:13" ht="15" customHeight="1" x14ac:dyDescent="0.25">
      <c r="C32" s="15"/>
      <c r="D32" s="16" t="s">
        <v>92</v>
      </c>
      <c r="E32" s="17"/>
      <c r="F32" s="18"/>
      <c r="G32" s="190">
        <v>189</v>
      </c>
      <c r="I32" s="19"/>
      <c r="J32" s="19"/>
      <c r="K32" s="19"/>
      <c r="L32" s="19"/>
      <c r="M32" s="19"/>
    </row>
    <row r="33" spans="2:13" ht="15" customHeight="1" x14ac:dyDescent="0.25">
      <c r="C33" s="15"/>
      <c r="D33" s="20" t="s">
        <v>31</v>
      </c>
      <c r="E33" s="15"/>
      <c r="F33" s="21"/>
      <c r="G33" s="191">
        <v>15</v>
      </c>
      <c r="I33" s="19"/>
      <c r="J33" s="19"/>
      <c r="K33" s="19"/>
      <c r="L33" s="19"/>
      <c r="M33" s="19"/>
    </row>
    <row r="34" spans="2:13" s="22" customFormat="1" ht="15" customHeight="1" x14ac:dyDescent="0.25">
      <c r="C34" s="23"/>
      <c r="D34" s="20" t="s">
        <v>37</v>
      </c>
      <c r="E34" s="23"/>
      <c r="F34" s="24"/>
      <c r="G34" s="188">
        <f>G32*G33</f>
        <v>2835</v>
      </c>
      <c r="H34" s="1"/>
      <c r="I34" s="19"/>
      <c r="J34" s="19"/>
      <c r="K34" s="19"/>
      <c r="L34" s="19"/>
      <c r="M34" s="19"/>
    </row>
    <row r="35" spans="2:13" ht="15" customHeight="1" x14ac:dyDescent="0.25">
      <c r="C35" s="15"/>
      <c r="D35" s="25" t="s">
        <v>77</v>
      </c>
      <c r="E35" s="26"/>
      <c r="F35" s="192">
        <v>0.35</v>
      </c>
      <c r="G35" s="189">
        <f>G34/F35</f>
        <v>8100.0000000000009</v>
      </c>
      <c r="I35" s="19"/>
      <c r="J35" s="19"/>
      <c r="K35" s="19"/>
      <c r="L35" s="19"/>
      <c r="M35" s="19"/>
    </row>
    <row r="36" spans="2:13" ht="15" customHeight="1" x14ac:dyDescent="0.25">
      <c r="C36" s="15"/>
      <c r="D36" s="20" t="s">
        <v>78</v>
      </c>
      <c r="E36" s="15"/>
      <c r="F36" s="193">
        <v>0.14000000000000001</v>
      </c>
      <c r="G36" s="189">
        <f>G35*(1+F36)</f>
        <v>9234.0000000000018</v>
      </c>
      <c r="I36" s="19"/>
      <c r="J36" s="19"/>
      <c r="K36" s="19"/>
      <c r="L36" s="19"/>
      <c r="M36" s="19"/>
    </row>
    <row r="37" spans="2:13" ht="15" customHeight="1" x14ac:dyDescent="0.25">
      <c r="C37" s="15"/>
      <c r="D37" s="27" t="s">
        <v>45</v>
      </c>
      <c r="E37" s="28"/>
      <c r="F37" s="29"/>
      <c r="G37" s="189">
        <f>(G35+G36)/2</f>
        <v>8667.0000000000018</v>
      </c>
      <c r="I37" s="19"/>
      <c r="J37" s="19"/>
      <c r="K37" s="19"/>
      <c r="L37" s="19"/>
      <c r="M37" s="19"/>
    </row>
    <row r="38" spans="2:13" ht="15" customHeight="1" x14ac:dyDescent="0.25">
      <c r="C38" s="15"/>
      <c r="D38" s="30"/>
      <c r="E38" s="6"/>
      <c r="F38" s="15"/>
      <c r="G38" s="31"/>
      <c r="I38" s="19"/>
      <c r="J38" s="19"/>
      <c r="K38" s="19"/>
      <c r="L38" s="19"/>
      <c r="M38" s="19"/>
    </row>
    <row r="39" spans="2:13" ht="15" customHeight="1" x14ac:dyDescent="0.25">
      <c r="C39" s="15"/>
      <c r="D39" s="32" t="s">
        <v>79</v>
      </c>
      <c r="E39" s="17"/>
      <c r="F39" s="18"/>
      <c r="G39" s="194">
        <v>4</v>
      </c>
      <c r="I39" s="19"/>
      <c r="J39" s="19"/>
      <c r="K39" s="19"/>
      <c r="L39" s="19"/>
      <c r="M39" s="19"/>
    </row>
    <row r="40" spans="2:13" ht="15" customHeight="1" x14ac:dyDescent="0.25">
      <c r="C40" s="15"/>
      <c r="D40" s="20" t="s">
        <v>93</v>
      </c>
      <c r="E40" s="15"/>
      <c r="F40" s="21"/>
      <c r="G40" s="33">
        <f>F35*1000</f>
        <v>350</v>
      </c>
      <c r="I40" s="19"/>
      <c r="J40" s="19"/>
      <c r="K40" s="19"/>
      <c r="L40" s="19"/>
      <c r="M40" s="19"/>
    </row>
    <row r="41" spans="2:13" ht="15" customHeight="1" x14ac:dyDescent="0.25">
      <c r="C41" s="15"/>
      <c r="D41" s="34" t="s">
        <v>80</v>
      </c>
      <c r="E41" s="15"/>
      <c r="F41" s="21"/>
      <c r="G41" s="33">
        <f>G40-G39</f>
        <v>346</v>
      </c>
      <c r="I41" s="19"/>
      <c r="J41" s="19"/>
      <c r="K41" s="19"/>
      <c r="L41" s="19"/>
      <c r="M41" s="19"/>
    </row>
    <row r="42" spans="2:13" ht="15" customHeight="1" x14ac:dyDescent="0.25">
      <c r="C42" s="15"/>
      <c r="D42" s="35" t="s">
        <v>47</v>
      </c>
      <c r="E42" s="28"/>
      <c r="F42" s="29"/>
      <c r="G42" s="195">
        <v>1.4</v>
      </c>
      <c r="I42" s="19"/>
      <c r="J42" s="19"/>
      <c r="K42" s="19"/>
      <c r="L42" s="19"/>
      <c r="M42" s="19"/>
    </row>
    <row r="43" spans="2:13" x14ac:dyDescent="0.25">
      <c r="C43" s="15"/>
      <c r="D43" s="15"/>
      <c r="E43" s="6"/>
      <c r="F43" s="15"/>
      <c r="G43" s="31"/>
    </row>
    <row r="44" spans="2:13" x14ac:dyDescent="0.25">
      <c r="C44" s="15"/>
      <c r="D44" s="15"/>
      <c r="E44" s="6"/>
      <c r="F44" s="15"/>
      <c r="G44" s="31"/>
    </row>
    <row r="45" spans="2:13" ht="18" x14ac:dyDescent="0.25">
      <c r="B45" s="239" t="s">
        <v>60</v>
      </c>
      <c r="C45" s="239"/>
      <c r="D45" s="239"/>
      <c r="E45" s="239"/>
      <c r="F45" s="239"/>
      <c r="G45" s="239"/>
    </row>
    <row r="46" spans="2:13" x14ac:dyDescent="0.25">
      <c r="C46" s="15"/>
      <c r="D46" s="15"/>
      <c r="E46" s="6"/>
      <c r="F46" s="15"/>
      <c r="G46" s="31"/>
    </row>
    <row r="47" spans="2:13" ht="15" x14ac:dyDescent="0.25">
      <c r="C47" s="15"/>
      <c r="D47" s="23" t="s">
        <v>76</v>
      </c>
      <c r="E47" s="6"/>
      <c r="F47" s="15"/>
      <c r="G47" s="31"/>
    </row>
    <row r="48" spans="2:13" x14ac:dyDescent="0.25">
      <c r="D48" s="32" t="s">
        <v>32</v>
      </c>
      <c r="E48" s="36"/>
      <c r="F48" s="37"/>
      <c r="G48" s="193">
        <v>0</v>
      </c>
    </row>
    <row r="49" spans="2:8" x14ac:dyDescent="0.25">
      <c r="D49" s="34" t="s">
        <v>33</v>
      </c>
      <c r="E49" s="38"/>
      <c r="F49" s="39"/>
      <c r="G49" s="196">
        <v>0.4</v>
      </c>
    </row>
    <row r="50" spans="2:8" x14ac:dyDescent="0.25">
      <c r="D50" s="34" t="s">
        <v>34</v>
      </c>
      <c r="E50" s="38"/>
      <c r="F50" s="39"/>
      <c r="G50" s="196">
        <v>0.5</v>
      </c>
    </row>
    <row r="51" spans="2:8" x14ac:dyDescent="0.25">
      <c r="C51" s="15"/>
      <c r="D51" s="34" t="s">
        <v>35</v>
      </c>
      <c r="E51" s="15"/>
      <c r="F51" s="21"/>
      <c r="G51" s="196">
        <v>0</v>
      </c>
    </row>
    <row r="52" spans="2:8" ht="15" thickBot="1" x14ac:dyDescent="0.3">
      <c r="C52" s="15"/>
      <c r="D52" s="35" t="s">
        <v>36</v>
      </c>
      <c r="E52" s="40"/>
      <c r="F52" s="29"/>
      <c r="G52" s="197">
        <v>0.1</v>
      </c>
    </row>
    <row r="53" spans="2:8" ht="15.75" thickBot="1" x14ac:dyDescent="0.3">
      <c r="C53" s="15"/>
      <c r="G53" s="41">
        <f>SUM(G48:G52)</f>
        <v>1</v>
      </c>
    </row>
    <row r="54" spans="2:8" s="22" customFormat="1" ht="15" x14ac:dyDescent="0.25">
      <c r="B54" s="11"/>
      <c r="C54" s="11"/>
      <c r="D54" s="23"/>
      <c r="E54" s="23"/>
      <c r="F54" s="23"/>
      <c r="G54" s="42"/>
    </row>
    <row r="55" spans="2:8" x14ac:dyDescent="0.25">
      <c r="B55" s="6"/>
      <c r="C55" s="6"/>
      <c r="D55" s="6"/>
      <c r="E55" s="6"/>
      <c r="F55" s="6"/>
    </row>
    <row r="56" spans="2:8" ht="16.5" customHeight="1" x14ac:dyDescent="0.25">
      <c r="B56" s="239" t="s">
        <v>21</v>
      </c>
      <c r="C56" s="239"/>
      <c r="D56" s="239"/>
      <c r="E56" s="239"/>
      <c r="F56" s="239"/>
      <c r="G56" s="239"/>
    </row>
    <row r="57" spans="2:8" ht="16.5" customHeight="1" x14ac:dyDescent="0.25"/>
    <row r="58" spans="2:8" ht="15" x14ac:dyDescent="0.25">
      <c r="C58" s="43" t="s">
        <v>38</v>
      </c>
      <c r="D58" s="44"/>
      <c r="E58" s="45"/>
      <c r="F58" s="46"/>
      <c r="G58" s="47" t="s">
        <v>1</v>
      </c>
      <c r="H58" s="48"/>
    </row>
    <row r="59" spans="2:8" x14ac:dyDescent="0.25">
      <c r="B59" s="6"/>
      <c r="D59" s="16" t="s">
        <v>39</v>
      </c>
      <c r="E59" s="49"/>
      <c r="F59" s="37"/>
      <c r="G59" s="198">
        <v>10000</v>
      </c>
      <c r="H59" s="48"/>
    </row>
    <row r="60" spans="2:8" x14ac:dyDescent="0.25">
      <c r="B60" s="6"/>
      <c r="D60" s="20" t="s">
        <v>94</v>
      </c>
      <c r="E60" s="49"/>
      <c r="F60" s="39"/>
      <c r="G60" s="198">
        <v>15000</v>
      </c>
      <c r="H60" s="48"/>
    </row>
    <row r="61" spans="2:8" x14ac:dyDescent="0.25">
      <c r="B61" s="6"/>
      <c r="D61" s="20" t="s">
        <v>95</v>
      </c>
      <c r="E61" s="49"/>
      <c r="F61" s="39"/>
      <c r="G61" s="198">
        <v>25000</v>
      </c>
      <c r="H61" s="48"/>
    </row>
    <row r="62" spans="2:8" x14ac:dyDescent="0.25">
      <c r="B62" s="6"/>
      <c r="D62" s="20" t="s">
        <v>91</v>
      </c>
      <c r="E62" s="49"/>
      <c r="F62" s="39"/>
      <c r="G62" s="198">
        <v>10000</v>
      </c>
    </row>
    <row r="63" spans="2:8" x14ac:dyDescent="0.25">
      <c r="B63" s="6"/>
      <c r="D63" s="20" t="s">
        <v>96</v>
      </c>
      <c r="E63" s="49"/>
      <c r="F63" s="39"/>
      <c r="G63" s="198">
        <v>20000</v>
      </c>
    </row>
    <row r="64" spans="2:8" ht="16.5" customHeight="1" x14ac:dyDescent="0.25">
      <c r="D64" s="272" t="s">
        <v>16</v>
      </c>
      <c r="E64" s="273"/>
      <c r="F64" s="274"/>
      <c r="G64" s="50">
        <f>SUM(G59:G63)</f>
        <v>80000</v>
      </c>
    </row>
    <row r="65" spans="2:7" ht="24" customHeight="1" x14ac:dyDescent="0.25"/>
    <row r="66" spans="2:7" ht="15" x14ac:dyDescent="0.25">
      <c r="B66" s="6"/>
      <c r="C66" s="267" t="s">
        <v>40</v>
      </c>
      <c r="D66" s="268"/>
      <c r="E66" s="269"/>
      <c r="F66" s="51" t="s">
        <v>24</v>
      </c>
      <c r="G66" s="52" t="s">
        <v>1</v>
      </c>
    </row>
    <row r="67" spans="2:7" x14ac:dyDescent="0.25">
      <c r="B67" s="6"/>
      <c r="D67" s="53" t="s">
        <v>85</v>
      </c>
      <c r="E67" s="54"/>
      <c r="F67" s="37"/>
      <c r="G67" s="199">
        <v>20000</v>
      </c>
    </row>
    <row r="68" spans="2:7" x14ac:dyDescent="0.25">
      <c r="B68" s="6"/>
      <c r="D68" s="25" t="s">
        <v>86</v>
      </c>
      <c r="E68" s="49"/>
      <c r="F68" s="39"/>
      <c r="G68" s="199">
        <v>7000</v>
      </c>
    </row>
    <row r="69" spans="2:7" x14ac:dyDescent="0.25">
      <c r="B69" s="6"/>
      <c r="D69" s="25" t="s">
        <v>97</v>
      </c>
      <c r="E69" s="49"/>
      <c r="F69" s="39"/>
      <c r="G69" s="199">
        <v>18000</v>
      </c>
    </row>
    <row r="70" spans="2:7" x14ac:dyDescent="0.25">
      <c r="B70" s="6"/>
      <c r="D70" s="25" t="s">
        <v>84</v>
      </c>
      <c r="E70" s="49"/>
      <c r="F70" s="39"/>
      <c r="G70" s="199">
        <v>2000</v>
      </c>
    </row>
    <row r="71" spans="2:7" x14ac:dyDescent="0.25">
      <c r="B71" s="6"/>
      <c r="D71" s="55" t="s">
        <v>87</v>
      </c>
      <c r="E71" s="56"/>
      <c r="F71" s="57"/>
      <c r="G71" s="199">
        <v>2000</v>
      </c>
    </row>
    <row r="72" spans="2:7" ht="16.5" customHeight="1" x14ac:dyDescent="0.25">
      <c r="D72" s="275" t="s">
        <v>16</v>
      </c>
      <c r="E72" s="276"/>
      <c r="F72" s="277"/>
      <c r="G72" s="50">
        <f>SUM(G67:G71)</f>
        <v>49000</v>
      </c>
    </row>
    <row r="73" spans="2:7" s="6" customFormat="1" ht="15" x14ac:dyDescent="0.25">
      <c r="C73" s="15"/>
      <c r="D73" s="30"/>
      <c r="F73" s="58"/>
      <c r="G73" s="59"/>
    </row>
    <row r="74" spans="2:7" s="6" customFormat="1" ht="15" x14ac:dyDescent="0.25">
      <c r="C74" s="15"/>
      <c r="D74" s="30"/>
      <c r="F74" s="58"/>
      <c r="G74" s="59"/>
    </row>
    <row r="75" spans="2:7" ht="15" x14ac:dyDescent="0.25">
      <c r="B75" s="6"/>
      <c r="C75" s="267" t="s">
        <v>17</v>
      </c>
      <c r="D75" s="270"/>
      <c r="E75" s="271"/>
      <c r="F75" s="47" t="s">
        <v>24</v>
      </c>
      <c r="G75" s="52" t="s">
        <v>1</v>
      </c>
    </row>
    <row r="76" spans="2:7" x14ac:dyDescent="0.25">
      <c r="B76" s="6"/>
      <c r="D76" s="60" t="s">
        <v>17</v>
      </c>
      <c r="E76" s="36"/>
      <c r="F76" s="37"/>
      <c r="G76" s="199">
        <v>1000</v>
      </c>
    </row>
    <row r="77" spans="2:7" ht="16.5" customHeight="1" x14ac:dyDescent="0.25">
      <c r="D77" s="272" t="s">
        <v>16</v>
      </c>
      <c r="E77" s="273"/>
      <c r="F77" s="274"/>
      <c r="G77" s="50">
        <f>SUM(G76:G76)</f>
        <v>1000</v>
      </c>
    </row>
    <row r="78" spans="2:7" ht="15.75" thickBot="1" x14ac:dyDescent="0.3">
      <c r="B78" s="6"/>
      <c r="C78" s="15"/>
      <c r="D78" s="30"/>
      <c r="E78" s="6"/>
      <c r="F78" s="58"/>
      <c r="G78" s="61"/>
    </row>
    <row r="79" spans="2:7" ht="22.5" customHeight="1" thickBot="1" x14ac:dyDescent="0.3">
      <c r="B79" s="6"/>
      <c r="C79" s="6"/>
      <c r="D79" s="6"/>
      <c r="E79" s="6"/>
      <c r="F79" s="62" t="s">
        <v>2</v>
      </c>
      <c r="G79" s="63">
        <f>G77+G72+G64</f>
        <v>130000</v>
      </c>
    </row>
    <row r="80" spans="2:7" ht="22.5" customHeight="1" x14ac:dyDescent="0.25">
      <c r="B80" s="6"/>
      <c r="C80" s="6"/>
    </row>
    <row r="81" spans="2:7" ht="18" x14ac:dyDescent="0.25">
      <c r="B81" s="239" t="s">
        <v>3</v>
      </c>
      <c r="C81" s="239"/>
      <c r="D81" s="239"/>
      <c r="E81" s="239"/>
      <c r="F81" s="239"/>
      <c r="G81" s="239"/>
    </row>
    <row r="82" spans="2:7" ht="16.5" thickBot="1" x14ac:dyDescent="0.3">
      <c r="B82" s="6"/>
      <c r="C82" s="6"/>
      <c r="D82" s="6"/>
      <c r="E82" s="6"/>
      <c r="F82" s="64"/>
      <c r="G82" s="64"/>
    </row>
    <row r="83" spans="2:7" ht="15.75" thickBot="1" x14ac:dyDescent="0.3">
      <c r="B83" s="249" t="s">
        <v>4</v>
      </c>
      <c r="C83" s="250"/>
      <c r="D83" s="65"/>
      <c r="E83" s="66"/>
      <c r="F83" s="67" t="s">
        <v>0</v>
      </c>
      <c r="G83" s="68" t="s">
        <v>42</v>
      </c>
    </row>
    <row r="84" spans="2:7" ht="15" x14ac:dyDescent="0.25">
      <c r="B84" s="265" t="s">
        <v>8</v>
      </c>
      <c r="C84" s="265"/>
      <c r="D84" s="265"/>
      <c r="E84" s="265"/>
      <c r="F84" s="266"/>
      <c r="G84" s="266"/>
    </row>
    <row r="85" spans="2:7" x14ac:dyDescent="0.25">
      <c r="B85" s="6"/>
      <c r="C85" s="69" t="s">
        <v>41</v>
      </c>
      <c r="E85" s="200">
        <v>35</v>
      </c>
      <c r="F85" s="70">
        <f>G64/E85</f>
        <v>2285.7142857142858</v>
      </c>
      <c r="G85" s="71">
        <f>F85/$G$34</f>
        <v>0.80624842529604435</v>
      </c>
    </row>
    <row r="86" spans="2:7" x14ac:dyDescent="0.25">
      <c r="B86" s="6"/>
      <c r="C86" s="72" t="s">
        <v>23</v>
      </c>
      <c r="E86" s="200">
        <v>15</v>
      </c>
      <c r="F86" s="73">
        <f>G72/E86</f>
        <v>3266.6666666666665</v>
      </c>
      <c r="G86" s="74">
        <f>F86/$G$34</f>
        <v>1.1522633744855966</v>
      </c>
    </row>
    <row r="87" spans="2:7" x14ac:dyDescent="0.25">
      <c r="B87" s="6"/>
      <c r="C87" s="72" t="s">
        <v>22</v>
      </c>
      <c r="E87" s="201">
        <v>5</v>
      </c>
      <c r="F87" s="73">
        <f>G77/E87</f>
        <v>200</v>
      </c>
      <c r="G87" s="74">
        <f>F87/$G$34</f>
        <v>7.0546737213403876E-2</v>
      </c>
    </row>
    <row r="88" spans="2:7" x14ac:dyDescent="0.25">
      <c r="B88" s="6"/>
      <c r="C88" s="69" t="s">
        <v>27</v>
      </c>
      <c r="E88" s="202">
        <v>0.02</v>
      </c>
      <c r="F88" s="73">
        <f>-PMT(E88,E86,G79)-(F85+F86+F87)</f>
        <v>4364.9304401507834</v>
      </c>
      <c r="G88" s="74">
        <f>F88/$G$34</f>
        <v>1.5396580035805232</v>
      </c>
    </row>
    <row r="89" spans="2:7" ht="15" x14ac:dyDescent="0.25">
      <c r="B89" s="6"/>
      <c r="C89" s="238" t="s">
        <v>9</v>
      </c>
      <c r="D89" s="238"/>
      <c r="E89" s="238"/>
      <c r="F89" s="75">
        <f>SUM(F85:F88)</f>
        <v>10117.311392531736</v>
      </c>
      <c r="G89" s="75">
        <f>SUM(G85:G88)</f>
        <v>3.5687165405755681</v>
      </c>
    </row>
    <row r="90" spans="2:7" ht="15" thickBot="1" x14ac:dyDescent="0.3">
      <c r="B90" s="257"/>
      <c r="C90" s="257"/>
      <c r="D90" s="257"/>
      <c r="E90" s="257"/>
      <c r="F90" s="257"/>
      <c r="G90" s="258"/>
    </row>
    <row r="91" spans="2:7" ht="15.75" thickBot="1" x14ac:dyDescent="0.3">
      <c r="B91" s="249" t="s">
        <v>99</v>
      </c>
      <c r="C91" s="250"/>
      <c r="D91" s="250"/>
      <c r="E91" s="250"/>
      <c r="F91" s="250"/>
      <c r="G91" s="251"/>
    </row>
    <row r="92" spans="2:7" x14ac:dyDescent="0.25">
      <c r="B92" s="6"/>
      <c r="C92" s="259" t="s">
        <v>43</v>
      </c>
      <c r="D92" s="260"/>
      <c r="E92" s="261"/>
      <c r="F92" s="203">
        <v>66.900000000000006</v>
      </c>
      <c r="G92" s="71">
        <f>F92/$G$34</f>
        <v>2.35978835978836E-2</v>
      </c>
    </row>
    <row r="93" spans="2:7" x14ac:dyDescent="0.25">
      <c r="B93" s="6"/>
      <c r="C93" s="72" t="s">
        <v>103</v>
      </c>
      <c r="D93" s="38"/>
      <c r="E93" s="204">
        <v>3.0000000000000001E-3</v>
      </c>
      <c r="F93" s="76">
        <f>E93*G64</f>
        <v>240</v>
      </c>
      <c r="G93" s="74">
        <f>F93/$G$34</f>
        <v>8.4656084656084651E-2</v>
      </c>
    </row>
    <row r="94" spans="2:7" x14ac:dyDescent="0.25">
      <c r="B94" s="6"/>
      <c r="C94" s="72" t="s">
        <v>49</v>
      </c>
      <c r="D94" s="38"/>
      <c r="E94" s="204">
        <v>1E-3</v>
      </c>
      <c r="F94" s="76">
        <f>E94*G64</f>
        <v>80</v>
      </c>
      <c r="G94" s="74">
        <f t="shared" ref="G94:G100" si="0">F94/$G$34</f>
        <v>2.821869488536155E-2</v>
      </c>
    </row>
    <row r="95" spans="2:7" x14ac:dyDescent="0.25">
      <c r="B95" s="6"/>
      <c r="C95" s="181" t="s">
        <v>59</v>
      </c>
      <c r="D95" s="38"/>
      <c r="E95" s="26"/>
      <c r="F95" s="205">
        <v>500</v>
      </c>
      <c r="G95" s="74">
        <f t="shared" si="0"/>
        <v>0.17636684303350969</v>
      </c>
    </row>
    <row r="96" spans="2:7" x14ac:dyDescent="0.25">
      <c r="B96" s="6"/>
      <c r="C96" s="72" t="s">
        <v>5</v>
      </c>
      <c r="D96" s="38"/>
      <c r="E96" s="26"/>
      <c r="F96" s="203">
        <v>2000</v>
      </c>
      <c r="G96" s="74">
        <f t="shared" si="0"/>
        <v>0.70546737213403876</v>
      </c>
    </row>
    <row r="97" spans="2:10" x14ac:dyDescent="0.25">
      <c r="B97" s="6"/>
      <c r="C97" s="77" t="s">
        <v>28</v>
      </c>
      <c r="D97" s="38"/>
      <c r="E97" s="38"/>
      <c r="F97" s="203">
        <v>1000</v>
      </c>
      <c r="G97" s="74">
        <f t="shared" si="0"/>
        <v>0.35273368606701938</v>
      </c>
    </row>
    <row r="98" spans="2:10" x14ac:dyDescent="0.25">
      <c r="B98" s="6"/>
      <c r="C98" s="25" t="s">
        <v>88</v>
      </c>
      <c r="D98" s="38"/>
      <c r="E98" s="38"/>
      <c r="F98" s="203">
        <v>500</v>
      </c>
      <c r="G98" s="74">
        <f t="shared" ref="G98" si="1">F98/$G$34</f>
        <v>0.17636684303350969</v>
      </c>
    </row>
    <row r="99" spans="2:10" x14ac:dyDescent="0.25">
      <c r="B99" s="6"/>
      <c r="C99" s="78" t="s">
        <v>89</v>
      </c>
      <c r="D99" s="38"/>
      <c r="E99" s="38"/>
      <c r="F99" s="203">
        <v>500</v>
      </c>
      <c r="G99" s="74">
        <f t="shared" si="0"/>
        <v>0.17636684303350969</v>
      </c>
    </row>
    <row r="100" spans="2:10" x14ac:dyDescent="0.25">
      <c r="B100" s="6"/>
      <c r="C100" s="72" t="s">
        <v>17</v>
      </c>
      <c r="D100" s="38"/>
      <c r="E100" s="38"/>
      <c r="F100" s="203">
        <v>500</v>
      </c>
      <c r="G100" s="79">
        <f t="shared" si="0"/>
        <v>0.17636684303350969</v>
      </c>
    </row>
    <row r="101" spans="2:10" x14ac:dyDescent="0.25">
      <c r="B101" s="6"/>
      <c r="C101" s="262" t="s">
        <v>9</v>
      </c>
      <c r="D101" s="263"/>
      <c r="E101" s="263"/>
      <c r="F101" s="80">
        <f>SUM(F92:F100)</f>
        <v>5386.9</v>
      </c>
      <c r="G101" s="81">
        <f>SUM(G92:G100)</f>
        <v>1.9001410934744267</v>
      </c>
    </row>
    <row r="102" spans="2:10" ht="15" x14ac:dyDescent="0.25">
      <c r="B102" s="6"/>
      <c r="C102" s="264" t="s">
        <v>10</v>
      </c>
      <c r="D102" s="264"/>
      <c r="E102" s="264"/>
      <c r="F102" s="82">
        <f>F89+F101</f>
        <v>15504.211392531735</v>
      </c>
      <c r="G102" s="83">
        <f>G89+G101</f>
        <v>5.4688576340499946</v>
      </c>
    </row>
    <row r="103" spans="2:10" ht="15" x14ac:dyDescent="0.25">
      <c r="B103" s="6"/>
      <c r="C103" s="6"/>
      <c r="D103" s="6"/>
      <c r="E103" s="58"/>
      <c r="F103" s="84"/>
      <c r="G103" s="84"/>
      <c r="J103" s="187"/>
    </row>
    <row r="104" spans="2:10" ht="15.75" thickBot="1" x14ac:dyDescent="0.3">
      <c r="B104" s="85"/>
      <c r="C104" s="85"/>
      <c r="D104" s="85"/>
      <c r="E104" s="58"/>
      <c r="F104" s="84"/>
      <c r="G104" s="84"/>
    </row>
    <row r="105" spans="2:10" ht="15.75" thickBot="1" x14ac:dyDescent="0.3">
      <c r="B105" s="249" t="s">
        <v>7</v>
      </c>
      <c r="C105" s="250"/>
      <c r="D105" s="65"/>
      <c r="E105" s="66"/>
      <c r="F105" s="67" t="s">
        <v>0</v>
      </c>
      <c r="G105" s="68" t="s">
        <v>42</v>
      </c>
    </row>
    <row r="106" spans="2:10" x14ac:dyDescent="0.25">
      <c r="B106" s="6"/>
      <c r="C106" s="69" t="s">
        <v>44</v>
      </c>
      <c r="E106" s="206">
        <v>0.3</v>
      </c>
      <c r="F106" s="86">
        <f>E106*G36</f>
        <v>2770.2000000000003</v>
      </c>
      <c r="G106" s="71">
        <f t="shared" ref="G106:G112" si="2">F106/$G$34</f>
        <v>0.9771428571428572</v>
      </c>
    </row>
    <row r="107" spans="2:10" x14ac:dyDescent="0.25">
      <c r="B107" s="6"/>
      <c r="C107" s="69" t="s">
        <v>46</v>
      </c>
      <c r="E107" s="207">
        <v>1.5</v>
      </c>
      <c r="F107" s="87">
        <f>G41/G42*G37*E107/1000</f>
        <v>3212.9807142857153</v>
      </c>
      <c r="G107" s="74">
        <f t="shared" si="2"/>
        <v>1.1333265306122453</v>
      </c>
    </row>
    <row r="108" spans="2:10" x14ac:dyDescent="0.25">
      <c r="B108" s="6"/>
      <c r="C108" s="69" t="s">
        <v>48</v>
      </c>
      <c r="E108" s="208">
        <v>0.08</v>
      </c>
      <c r="F108" s="87">
        <f>E108*G35</f>
        <v>648.00000000000011</v>
      </c>
      <c r="G108" s="74">
        <f t="shared" si="2"/>
        <v>0.22857142857142862</v>
      </c>
    </row>
    <row r="109" spans="2:10" x14ac:dyDescent="0.25">
      <c r="B109" s="6"/>
      <c r="C109" s="69" t="s">
        <v>50</v>
      </c>
      <c r="E109" s="208">
        <v>0.06</v>
      </c>
      <c r="F109" s="87">
        <f>E109*G37</f>
        <v>520.0200000000001</v>
      </c>
      <c r="G109" s="74">
        <f t="shared" si="2"/>
        <v>0.18342857142857147</v>
      </c>
    </row>
    <row r="110" spans="2:10" x14ac:dyDescent="0.25">
      <c r="B110" s="6"/>
      <c r="C110" s="25" t="s">
        <v>81</v>
      </c>
      <c r="D110" s="48"/>
      <c r="E110" s="209">
        <v>0.2</v>
      </c>
      <c r="F110" s="87">
        <f>E110*G34</f>
        <v>567</v>
      </c>
      <c r="G110" s="74">
        <f t="shared" si="2"/>
        <v>0.2</v>
      </c>
    </row>
    <row r="111" spans="2:10" x14ac:dyDescent="0.25">
      <c r="B111" s="6"/>
      <c r="C111" s="78" t="s">
        <v>82</v>
      </c>
      <c r="D111" s="48"/>
      <c r="E111" s="210">
        <v>0.05</v>
      </c>
      <c r="F111" s="88">
        <f>E111*G35</f>
        <v>405.00000000000006</v>
      </c>
      <c r="G111" s="74">
        <f t="shared" ref="G111" si="3">F111/$G$34</f>
        <v>0.14285714285714288</v>
      </c>
    </row>
    <row r="112" spans="2:10" s="90" customFormat="1" x14ac:dyDescent="0.25">
      <c r="B112" s="89"/>
      <c r="C112" s="69" t="s">
        <v>11</v>
      </c>
      <c r="D112" s="213">
        <v>0</v>
      </c>
      <c r="E112" s="211">
        <v>12</v>
      </c>
      <c r="F112" s="88">
        <f>E112*D112</f>
        <v>0</v>
      </c>
      <c r="G112" s="74">
        <f t="shared" si="2"/>
        <v>0</v>
      </c>
    </row>
    <row r="113" spans="2:7" s="90" customFormat="1" x14ac:dyDescent="0.25">
      <c r="B113" s="89"/>
      <c r="C113" s="69" t="s">
        <v>90</v>
      </c>
      <c r="D113" s="1"/>
      <c r="E113" s="212">
        <v>0.02</v>
      </c>
      <c r="F113" s="91">
        <f>E113*G72</f>
        <v>980</v>
      </c>
      <c r="G113" s="79">
        <f>F113/$G$34</f>
        <v>0.34567901234567899</v>
      </c>
    </row>
    <row r="114" spans="2:7" ht="15" x14ac:dyDescent="0.25">
      <c r="B114" s="6"/>
      <c r="C114" s="238" t="s">
        <v>12</v>
      </c>
      <c r="D114" s="238"/>
      <c r="E114" s="238" t="s">
        <v>6</v>
      </c>
      <c r="F114" s="92">
        <f>SUM(F106:F113)</f>
        <v>9103.2007142857165</v>
      </c>
      <c r="G114" s="93">
        <f>SUM(G106:G113)</f>
        <v>3.2110055429579241</v>
      </c>
    </row>
    <row r="115" spans="2:7" x14ac:dyDescent="0.25">
      <c r="B115" s="6"/>
      <c r="C115" s="6"/>
      <c r="D115" s="6"/>
      <c r="E115" s="6"/>
      <c r="F115" s="6"/>
      <c r="G115" s="6"/>
    </row>
    <row r="116" spans="2:7" s="97" customFormat="1" ht="18" x14ac:dyDescent="0.25">
      <c r="B116" s="94"/>
      <c r="C116" s="236" t="s">
        <v>13</v>
      </c>
      <c r="D116" s="237"/>
      <c r="E116" s="252"/>
      <c r="F116" s="95">
        <f>F114+F102</f>
        <v>24607.41210681745</v>
      </c>
      <c r="G116" s="96">
        <f>G114+G102</f>
        <v>8.6798631770079187</v>
      </c>
    </row>
    <row r="118" spans="2:7" ht="15" thickBot="1" x14ac:dyDescent="0.3"/>
    <row r="119" spans="2:7" ht="15.75" thickBot="1" x14ac:dyDescent="0.3">
      <c r="B119" s="249" t="s">
        <v>18</v>
      </c>
      <c r="C119" s="250"/>
      <c r="D119" s="250"/>
      <c r="E119" s="250"/>
      <c r="F119" s="250"/>
      <c r="G119" s="251"/>
    </row>
    <row r="121" spans="2:7" ht="15" x14ac:dyDescent="0.25">
      <c r="C121" s="98" t="s">
        <v>56</v>
      </c>
      <c r="D121" s="99" t="s">
        <v>53</v>
      </c>
      <c r="E121" s="100" t="s">
        <v>54</v>
      </c>
      <c r="F121" s="101" t="s">
        <v>57</v>
      </c>
      <c r="G121" s="100" t="s">
        <v>55</v>
      </c>
    </row>
    <row r="122" spans="2:7" x14ac:dyDescent="0.25">
      <c r="C122" s="102" t="s">
        <v>32</v>
      </c>
      <c r="D122" s="103">
        <f>G48</f>
        <v>0</v>
      </c>
      <c r="E122" s="104">
        <f>D122*$G$34</f>
        <v>0</v>
      </c>
      <c r="F122" s="214">
        <v>0</v>
      </c>
      <c r="G122" s="105">
        <f>F122*E122/60</f>
        <v>0</v>
      </c>
    </row>
    <row r="123" spans="2:7" x14ac:dyDescent="0.25">
      <c r="C123" s="106" t="s">
        <v>33</v>
      </c>
      <c r="D123" s="103">
        <f>G49</f>
        <v>0.4</v>
      </c>
      <c r="E123" s="107">
        <f>D123*$G$34</f>
        <v>1134</v>
      </c>
      <c r="F123" s="214">
        <v>2.6</v>
      </c>
      <c r="G123" s="108">
        <f>F123*E123/60</f>
        <v>49.14</v>
      </c>
    </row>
    <row r="124" spans="2:7" x14ac:dyDescent="0.25">
      <c r="C124" s="106" t="s">
        <v>51</v>
      </c>
      <c r="D124" s="103">
        <f>G50</f>
        <v>0.5</v>
      </c>
      <c r="E124" s="107">
        <f>D124*$G$34</f>
        <v>1417.5</v>
      </c>
      <c r="F124" s="214">
        <v>15</v>
      </c>
      <c r="G124" s="108">
        <f>F124*E124/60</f>
        <v>354.375</v>
      </c>
    </row>
    <row r="125" spans="2:7" x14ac:dyDescent="0.25">
      <c r="C125" s="106" t="s">
        <v>35</v>
      </c>
      <c r="D125" s="103">
        <f>G51</f>
        <v>0</v>
      </c>
      <c r="E125" s="107">
        <f>D125*$G$34</f>
        <v>0</v>
      </c>
      <c r="F125" s="214">
        <v>10.199999999999999</v>
      </c>
      <c r="G125" s="108">
        <f>F125*E125/60</f>
        <v>0</v>
      </c>
    </row>
    <row r="126" spans="2:7" x14ac:dyDescent="0.25">
      <c r="C126" s="106" t="s">
        <v>52</v>
      </c>
      <c r="D126" s="103">
        <f>G52</f>
        <v>0.1</v>
      </c>
      <c r="E126" s="109">
        <f>D126*$G$34</f>
        <v>283.5</v>
      </c>
      <c r="F126" s="215">
        <v>34</v>
      </c>
      <c r="G126" s="108">
        <f>F126*E126/60</f>
        <v>160.65</v>
      </c>
    </row>
    <row r="127" spans="2:7" x14ac:dyDescent="0.25">
      <c r="C127" s="110" t="s">
        <v>58</v>
      </c>
      <c r="D127" s="255">
        <v>2</v>
      </c>
      <c r="E127" s="256"/>
      <c r="F127" s="255"/>
      <c r="G127" s="111">
        <f>D127*52</f>
        <v>104</v>
      </c>
    </row>
    <row r="128" spans="2:7" ht="15" x14ac:dyDescent="0.25">
      <c r="C128" s="253" t="s">
        <v>9</v>
      </c>
      <c r="D128" s="254"/>
      <c r="E128" s="112">
        <f>SUM(E122:E126)</f>
        <v>2835</v>
      </c>
      <c r="F128" s="113"/>
      <c r="G128" s="114">
        <f>SUM(G122:G127)</f>
        <v>668.16499999999996</v>
      </c>
    </row>
    <row r="129" spans="2:14" ht="15" thickBot="1" x14ac:dyDescent="0.3"/>
    <row r="130" spans="2:14" ht="15.75" thickBot="1" x14ac:dyDescent="0.3">
      <c r="F130" s="67" t="s">
        <v>0</v>
      </c>
      <c r="G130" s="68" t="s">
        <v>42</v>
      </c>
    </row>
    <row r="131" spans="2:14" ht="15" x14ac:dyDescent="0.25">
      <c r="C131" s="238" t="s">
        <v>19</v>
      </c>
      <c r="D131" s="238"/>
      <c r="E131" s="216">
        <v>12</v>
      </c>
      <c r="F131" s="115">
        <f>E131*G128</f>
        <v>8017.98</v>
      </c>
      <c r="G131" s="116">
        <f>F131/G34</f>
        <v>2.8282116402116402</v>
      </c>
    </row>
    <row r="133" spans="2:14" x14ac:dyDescent="0.25">
      <c r="B133" s="6"/>
      <c r="C133" s="117"/>
      <c r="D133" s="118"/>
      <c r="E133" s="6"/>
      <c r="F133" s="119"/>
      <c r="G133" s="120"/>
    </row>
    <row r="134" spans="2:14" ht="15" thickBot="1" x14ac:dyDescent="0.3">
      <c r="B134" s="6"/>
      <c r="C134" s="117"/>
      <c r="D134" s="118"/>
      <c r="E134" s="6"/>
      <c r="F134" s="119"/>
      <c r="G134" s="120"/>
    </row>
    <row r="135" spans="2:14" ht="15.75" thickBot="1" x14ac:dyDescent="0.3">
      <c r="B135" s="249" t="s">
        <v>29</v>
      </c>
      <c r="C135" s="250"/>
      <c r="D135" s="250"/>
      <c r="E135" s="250"/>
      <c r="F135" s="250"/>
      <c r="G135" s="251"/>
    </row>
    <row r="137" spans="2:14" s="48" customFormat="1" ht="15" x14ac:dyDescent="0.25">
      <c r="B137" s="121"/>
      <c r="C137" s="122" t="s">
        <v>25</v>
      </c>
      <c r="D137" s="123"/>
      <c r="E137" s="124"/>
      <c r="F137" s="125">
        <f>F102</f>
        <v>15504.211392531735</v>
      </c>
      <c r="G137" s="126">
        <f>G102</f>
        <v>5.4688576340499946</v>
      </c>
    </row>
    <row r="138" spans="2:14" s="48" customFormat="1" ht="15" x14ac:dyDescent="0.25">
      <c r="B138" s="121"/>
      <c r="C138" s="122" t="s">
        <v>26</v>
      </c>
      <c r="D138" s="123"/>
      <c r="E138" s="124"/>
      <c r="F138" s="125">
        <f>F114</f>
        <v>9103.2007142857165</v>
      </c>
      <c r="G138" s="126">
        <f>G114</f>
        <v>3.2110055429579241</v>
      </c>
    </row>
    <row r="139" spans="2:14" ht="15" x14ac:dyDescent="0.25">
      <c r="B139" s="121"/>
      <c r="C139" s="127" t="s">
        <v>63</v>
      </c>
      <c r="D139" s="128"/>
      <c r="E139" s="129"/>
      <c r="F139" s="130">
        <f>F138+F137</f>
        <v>24607.41210681745</v>
      </c>
      <c r="G139" s="131">
        <f>G138+G137</f>
        <v>8.6798631770079187</v>
      </c>
      <c r="H139" s="48"/>
      <c r="I139" s="48"/>
      <c r="J139" s="48"/>
      <c r="K139" s="48"/>
      <c r="L139" s="48"/>
      <c r="M139" s="48"/>
      <c r="N139" s="48"/>
    </row>
    <row r="140" spans="2:14" s="48" customFormat="1" ht="15" x14ac:dyDescent="0.25">
      <c r="B140" s="121"/>
      <c r="C140" s="132"/>
      <c r="D140" s="132"/>
      <c r="E140" s="132"/>
    </row>
    <row r="141" spans="2:14" s="48" customFormat="1" ht="15" x14ac:dyDescent="0.25">
      <c r="B141" s="121"/>
      <c r="C141" s="241" t="s">
        <v>15</v>
      </c>
      <c r="D141" s="242"/>
      <c r="E141" s="243"/>
      <c r="F141" s="125">
        <f>F131</f>
        <v>8017.98</v>
      </c>
      <c r="G141" s="126">
        <f>G131</f>
        <v>2.8282116402116402</v>
      </c>
    </row>
    <row r="142" spans="2:14" s="48" customFormat="1" ht="15" x14ac:dyDescent="0.25">
      <c r="B142" s="121"/>
      <c r="C142" s="133" t="s">
        <v>83</v>
      </c>
      <c r="D142" s="134"/>
      <c r="E142" s="217">
        <v>0.05</v>
      </c>
      <c r="F142" s="125">
        <f>F139*E142</f>
        <v>1230.3706053408725</v>
      </c>
      <c r="G142" s="126">
        <f>G139*E142</f>
        <v>0.43399315885039597</v>
      </c>
    </row>
    <row r="143" spans="2:14" s="139" customFormat="1" ht="23.25" customHeight="1" x14ac:dyDescent="0.25">
      <c r="B143" s="135"/>
      <c r="C143" s="136" t="s">
        <v>62</v>
      </c>
      <c r="D143" s="137"/>
      <c r="E143" s="137"/>
      <c r="F143" s="82">
        <f>F139+F141+F142</f>
        <v>33855.762712158321</v>
      </c>
      <c r="G143" s="131">
        <f>G139+G141+G142</f>
        <v>11.942067976069954</v>
      </c>
      <c r="H143" s="48"/>
      <c r="I143" s="48"/>
      <c r="J143" s="48"/>
      <c r="K143" s="138"/>
      <c r="L143" s="138"/>
      <c r="M143" s="138"/>
      <c r="N143" s="138"/>
    </row>
    <row r="144" spans="2:14" s="48" customFormat="1" ht="15" x14ac:dyDescent="0.25">
      <c r="B144" s="121"/>
      <c r="C144" s="132"/>
      <c r="D144" s="132"/>
      <c r="E144" s="132"/>
    </row>
    <row r="145" spans="2:14" s="48" customFormat="1" ht="15" x14ac:dyDescent="0.25">
      <c r="B145" s="121"/>
      <c r="C145" s="132"/>
      <c r="D145" s="132"/>
      <c r="E145" s="132"/>
    </row>
    <row r="146" spans="2:14" ht="18" x14ac:dyDescent="0.25">
      <c r="B146" s="239" t="s">
        <v>61</v>
      </c>
      <c r="C146" s="239"/>
      <c r="D146" s="239"/>
      <c r="E146" s="239"/>
      <c r="F146" s="239"/>
      <c r="G146" s="239"/>
      <c r="H146" s="140"/>
      <c r="I146" s="140"/>
      <c r="J146" s="140"/>
      <c r="K146" s="48"/>
      <c r="L146" s="48"/>
      <c r="M146" s="48"/>
      <c r="N146" s="48"/>
    </row>
    <row r="147" spans="2:14" x14ac:dyDescent="0.25">
      <c r="B147" s="6"/>
      <c r="G147" s="140"/>
      <c r="H147" s="140"/>
      <c r="I147" s="140"/>
      <c r="J147" s="140"/>
      <c r="K147" s="48"/>
      <c r="L147" s="48"/>
      <c r="M147" s="48"/>
      <c r="N147" s="48"/>
    </row>
    <row r="148" spans="2:14" ht="15" x14ac:dyDescent="0.25">
      <c r="B148" s="6"/>
      <c r="D148" s="98" t="s">
        <v>54</v>
      </c>
      <c r="E148" s="98" t="s">
        <v>75</v>
      </c>
      <c r="F148" s="98" t="s">
        <v>64</v>
      </c>
      <c r="G148" s="98" t="s">
        <v>74</v>
      </c>
      <c r="J148" s="140"/>
      <c r="K148" s="48"/>
      <c r="L148" s="48"/>
      <c r="M148" s="48"/>
      <c r="N148" s="48"/>
    </row>
    <row r="149" spans="2:14" x14ac:dyDescent="0.25">
      <c r="B149" s="6"/>
      <c r="C149" s="141" t="str">
        <f>D48</f>
        <v>Lebend</v>
      </c>
      <c r="D149" s="142">
        <f>E122</f>
        <v>0</v>
      </c>
      <c r="E149" s="143">
        <v>0</v>
      </c>
      <c r="F149" s="218">
        <v>12</v>
      </c>
      <c r="G149" s="144">
        <f>D149*(100%-E149)*F149</f>
        <v>0</v>
      </c>
      <c r="J149" s="140"/>
      <c r="K149" s="48"/>
      <c r="L149" s="48"/>
      <c r="M149" s="48"/>
      <c r="N149" s="48"/>
    </row>
    <row r="150" spans="2:14" x14ac:dyDescent="0.25">
      <c r="B150" s="6"/>
      <c r="C150" s="72" t="str">
        <f>D49</f>
        <v>Ausgenommen</v>
      </c>
      <c r="D150" s="145">
        <f>E123</f>
        <v>1134</v>
      </c>
      <c r="E150" s="146">
        <v>0.1</v>
      </c>
      <c r="F150" s="219">
        <v>16</v>
      </c>
      <c r="G150" s="147">
        <f>D150*(100%-E150)*F150</f>
        <v>16329.6</v>
      </c>
      <c r="J150" s="140"/>
      <c r="K150" s="48"/>
      <c r="L150" s="48"/>
      <c r="M150" s="48"/>
      <c r="N150" s="48"/>
    </row>
    <row r="151" spans="2:14" x14ac:dyDescent="0.25">
      <c r="B151" s="6"/>
      <c r="C151" s="72" t="str">
        <f>D50</f>
        <v>Filetiert</v>
      </c>
      <c r="D151" s="145">
        <f>E124</f>
        <v>1417.5</v>
      </c>
      <c r="E151" s="146">
        <v>0.48</v>
      </c>
      <c r="F151" s="219">
        <v>23</v>
      </c>
      <c r="G151" s="147">
        <f>D151*(100%-E151)*F151</f>
        <v>16953.3</v>
      </c>
      <c r="J151" s="140"/>
      <c r="K151" s="48"/>
      <c r="L151" s="48"/>
      <c r="M151" s="48"/>
      <c r="N151" s="48"/>
    </row>
    <row r="152" spans="2:14" x14ac:dyDescent="0.25">
      <c r="B152" s="6"/>
      <c r="C152" s="72" t="str">
        <f>D51</f>
        <v>Geräuchert</v>
      </c>
      <c r="D152" s="145">
        <f>E125</f>
        <v>0</v>
      </c>
      <c r="E152" s="146">
        <v>0.3</v>
      </c>
      <c r="F152" s="219">
        <v>27</v>
      </c>
      <c r="G152" s="147">
        <f>D152*(100%-E152)*F152</f>
        <v>0</v>
      </c>
      <c r="J152" s="140"/>
      <c r="K152" s="48"/>
      <c r="L152" s="48"/>
      <c r="M152" s="48"/>
      <c r="N152" s="48"/>
    </row>
    <row r="153" spans="2:14" x14ac:dyDescent="0.25">
      <c r="B153" s="6"/>
      <c r="C153" s="72" t="str">
        <f>D52</f>
        <v>Räucherfilet</v>
      </c>
      <c r="D153" s="145">
        <f>E126</f>
        <v>283.5</v>
      </c>
      <c r="E153" s="146">
        <v>0.65</v>
      </c>
      <c r="F153" s="219">
        <v>36</v>
      </c>
      <c r="G153" s="148">
        <f>D153*(100%-E153)*F153</f>
        <v>3572.1</v>
      </c>
      <c r="J153" s="140"/>
      <c r="K153" s="48"/>
      <c r="L153" s="48"/>
      <c r="M153" s="48"/>
      <c r="N153" s="48"/>
    </row>
    <row r="154" spans="2:14" s="22" customFormat="1" ht="15" x14ac:dyDescent="0.25">
      <c r="B154" s="11"/>
      <c r="C154" s="149" t="s">
        <v>16</v>
      </c>
      <c r="D154" s="150">
        <f>SUM(D149:D153)</f>
        <v>2835</v>
      </c>
      <c r="E154" s="151"/>
      <c r="F154" s="152"/>
      <c r="G154" s="153">
        <f>SUM(G149:G153)</f>
        <v>36855</v>
      </c>
      <c r="J154" s="154"/>
      <c r="K154" s="154"/>
      <c r="L154" s="154"/>
      <c r="M154" s="154"/>
      <c r="N154" s="154"/>
    </row>
    <row r="155" spans="2:14" x14ac:dyDescent="0.25">
      <c r="B155" s="6"/>
      <c r="C155" s="6"/>
      <c r="D155" s="6"/>
      <c r="E155" s="6"/>
      <c r="F155" s="6"/>
      <c r="G155" s="48"/>
      <c r="H155" s="48"/>
      <c r="I155" s="48"/>
      <c r="J155" s="48"/>
      <c r="K155" s="48"/>
      <c r="L155" s="48"/>
      <c r="M155" s="48"/>
      <c r="N155" s="48"/>
    </row>
    <row r="156" spans="2:14" s="139" customFormat="1" ht="24.75" customHeight="1" x14ac:dyDescent="0.25">
      <c r="B156" s="135"/>
      <c r="C156" s="136" t="s">
        <v>65</v>
      </c>
      <c r="D156" s="137"/>
      <c r="E156" s="137"/>
      <c r="F156" s="245">
        <f>G154/D154</f>
        <v>13</v>
      </c>
      <c r="G156" s="246"/>
      <c r="H156" s="48"/>
      <c r="I156" s="155"/>
      <c r="J156" s="155"/>
      <c r="K156" s="138"/>
      <c r="L156" s="138"/>
      <c r="M156" s="138"/>
      <c r="N156" s="138"/>
    </row>
    <row r="157" spans="2:14" x14ac:dyDescent="0.25">
      <c r="B157" s="6"/>
      <c r="C157" s="156"/>
      <c r="D157" s="156"/>
      <c r="E157" s="156"/>
      <c r="F157" s="156"/>
      <c r="G157" s="157"/>
      <c r="H157" s="48"/>
      <c r="I157" s="140"/>
      <c r="J157" s="140"/>
      <c r="K157" s="48"/>
      <c r="L157" s="48"/>
      <c r="M157" s="48"/>
      <c r="N157" s="48"/>
    </row>
    <row r="158" spans="2:14" s="139" customFormat="1" ht="23.25" customHeight="1" x14ac:dyDescent="0.25">
      <c r="B158" s="135"/>
      <c r="C158" s="136" t="s">
        <v>66</v>
      </c>
      <c r="D158" s="137"/>
      <c r="E158" s="137"/>
      <c r="F158" s="247">
        <f>F156-G143</f>
        <v>1.0579320239300465</v>
      </c>
      <c r="G158" s="248"/>
      <c r="H158" s="48"/>
      <c r="I158" s="155"/>
      <c r="J158" s="155"/>
      <c r="K158" s="138"/>
      <c r="L158" s="138"/>
      <c r="M158" s="138"/>
      <c r="N158" s="138"/>
    </row>
    <row r="159" spans="2:14" x14ac:dyDescent="0.25">
      <c r="H159" s="48"/>
      <c r="I159" s="48"/>
      <c r="J159" s="48"/>
      <c r="K159" s="48"/>
      <c r="L159" s="48"/>
      <c r="M159" s="48"/>
      <c r="N159" s="48"/>
    </row>
    <row r="160" spans="2:14" x14ac:dyDescent="0.25">
      <c r="H160" s="48"/>
      <c r="I160" s="48"/>
      <c r="J160" s="48"/>
      <c r="K160" s="48"/>
      <c r="L160" s="48"/>
      <c r="M160" s="48"/>
      <c r="N160" s="48"/>
    </row>
    <row r="161" spans="2:15" ht="18" x14ac:dyDescent="0.25">
      <c r="B161" s="239" t="s">
        <v>67</v>
      </c>
      <c r="C161" s="239"/>
      <c r="D161" s="239"/>
      <c r="E161" s="239"/>
      <c r="F161" s="239"/>
      <c r="G161" s="239"/>
      <c r="H161" s="140"/>
      <c r="I161" s="140"/>
      <c r="J161" s="140"/>
      <c r="K161" s="48"/>
      <c r="L161" s="48"/>
      <c r="M161" s="48"/>
      <c r="N161" s="48"/>
    </row>
    <row r="162" spans="2:15" ht="15" thickBot="1" x14ac:dyDescent="0.3">
      <c r="H162" s="48"/>
      <c r="I162" s="48"/>
      <c r="J162" s="48"/>
      <c r="K162" s="48"/>
      <c r="L162" s="48"/>
      <c r="M162" s="48"/>
      <c r="N162" s="48"/>
    </row>
    <row r="163" spans="2:15" ht="18.75" thickBot="1" x14ac:dyDescent="0.3">
      <c r="B163" s="158"/>
      <c r="F163" s="67" t="s">
        <v>0</v>
      </c>
      <c r="G163" s="68" t="s">
        <v>68</v>
      </c>
      <c r="H163" s="48"/>
      <c r="I163" s="48"/>
      <c r="L163" s="48"/>
      <c r="M163" s="48"/>
      <c r="N163" s="48"/>
    </row>
    <row r="164" spans="2:15" ht="15.75" customHeight="1" x14ac:dyDescent="0.25">
      <c r="B164" s="6"/>
      <c r="C164" s="159" t="s">
        <v>69</v>
      </c>
      <c r="D164" s="160"/>
      <c r="E164" s="161"/>
      <c r="F164" s="162">
        <f>F156*D154</f>
        <v>36855</v>
      </c>
      <c r="G164" s="163">
        <f>F164/G34</f>
        <v>13</v>
      </c>
      <c r="H164" s="48"/>
      <c r="I164" s="48"/>
      <c r="L164" s="48"/>
      <c r="M164" s="48"/>
      <c r="N164" s="48"/>
    </row>
    <row r="165" spans="2:15" ht="15.75" customHeight="1" x14ac:dyDescent="0.25">
      <c r="B165" s="6"/>
      <c r="C165" s="164" t="s">
        <v>30</v>
      </c>
      <c r="D165" s="40"/>
      <c r="E165" s="57"/>
      <c r="F165" s="162">
        <f>F164-F114</f>
        <v>27751.799285714282</v>
      </c>
      <c r="G165" s="163">
        <f>G164-G114</f>
        <v>9.7889944570420759</v>
      </c>
      <c r="H165" s="48"/>
      <c r="I165" s="48"/>
      <c r="L165" s="48"/>
      <c r="M165" s="48"/>
      <c r="N165" s="48"/>
    </row>
    <row r="166" spans="2:15" x14ac:dyDescent="0.25">
      <c r="B166" s="6"/>
      <c r="C166" s="89"/>
      <c r="D166" s="89"/>
      <c r="F166" s="89"/>
      <c r="G166" s="165"/>
      <c r="H166" s="48"/>
      <c r="I166" s="48"/>
      <c r="L166" s="48"/>
      <c r="M166" s="48"/>
      <c r="N166" s="48"/>
      <c r="O166" s="6"/>
    </row>
    <row r="167" spans="2:15" s="97" customFormat="1" ht="24.75" customHeight="1" x14ac:dyDescent="0.25">
      <c r="B167" s="166"/>
      <c r="C167" s="167" t="s">
        <v>100</v>
      </c>
      <c r="D167" s="168"/>
      <c r="E167" s="169"/>
      <c r="F167" s="95">
        <f>F165-F101</f>
        <v>22364.89928571428</v>
      </c>
      <c r="G167" s="170">
        <f>G165-G101</f>
        <v>7.888853363567649</v>
      </c>
      <c r="H167" s="48"/>
      <c r="I167" s="171"/>
      <c r="L167" s="171"/>
      <c r="M167" s="171"/>
      <c r="N167" s="171"/>
      <c r="O167" s="166"/>
    </row>
    <row r="168" spans="2:15" x14ac:dyDescent="0.25">
      <c r="B168" s="6"/>
      <c r="C168" s="89"/>
      <c r="D168" s="89"/>
      <c r="F168" s="89"/>
      <c r="G168" s="165"/>
      <c r="H168" s="48"/>
      <c r="I168" s="48"/>
      <c r="L168" s="48"/>
      <c r="M168" s="48"/>
      <c r="N168" s="48"/>
      <c r="O168" s="6"/>
    </row>
    <row r="169" spans="2:15" s="97" customFormat="1" ht="24.75" customHeight="1" x14ac:dyDescent="0.25">
      <c r="B169" s="166"/>
      <c r="C169" s="172" t="s">
        <v>101</v>
      </c>
      <c r="D169" s="173"/>
      <c r="E169" s="174"/>
      <c r="F169" s="95">
        <f>F165-F102</f>
        <v>12247.587893182546</v>
      </c>
      <c r="G169" s="170">
        <f>G165-G102</f>
        <v>4.3201368229920813</v>
      </c>
      <c r="H169" s="171"/>
      <c r="I169" s="171"/>
      <c r="J169" s="175"/>
      <c r="L169" s="171"/>
      <c r="M169" s="171"/>
      <c r="N169" s="171"/>
      <c r="O169" s="166"/>
    </row>
    <row r="170" spans="2:15" x14ac:dyDescent="0.25">
      <c r="B170" s="6"/>
      <c r="C170" s="89"/>
      <c r="D170" s="89"/>
      <c r="F170" s="89"/>
      <c r="G170" s="165"/>
      <c r="H170" s="48"/>
      <c r="I170" s="48"/>
      <c r="L170" s="48"/>
      <c r="M170" s="48"/>
      <c r="N170" s="48"/>
      <c r="O170" s="6"/>
    </row>
    <row r="171" spans="2:15" ht="15" x14ac:dyDescent="0.25">
      <c r="C171" s="159" t="s">
        <v>70</v>
      </c>
      <c r="D171" s="160"/>
      <c r="E171" s="161"/>
      <c r="F171" s="176">
        <f>G128</f>
        <v>668.16499999999996</v>
      </c>
      <c r="G171" s="85" t="s">
        <v>71</v>
      </c>
      <c r="H171" s="48"/>
      <c r="I171" s="48"/>
      <c r="L171" s="48"/>
      <c r="M171" s="48"/>
      <c r="N171" s="48"/>
      <c r="O171" s="6"/>
    </row>
    <row r="172" spans="2:15" x14ac:dyDescent="0.25">
      <c r="B172" s="6"/>
      <c r="C172" s="89"/>
      <c r="F172" s="89"/>
      <c r="G172" s="165"/>
      <c r="H172" s="48"/>
      <c r="I172" s="48"/>
      <c r="L172" s="48"/>
      <c r="M172" s="48"/>
      <c r="N172" s="48"/>
      <c r="O172" s="6"/>
    </row>
    <row r="173" spans="2:15" s="97" customFormat="1" ht="24.95" customHeight="1" x14ac:dyDescent="0.25">
      <c r="B173" s="166"/>
      <c r="C173" s="236" t="s">
        <v>72</v>
      </c>
      <c r="D173" s="237"/>
      <c r="E173" s="177"/>
      <c r="F173" s="234">
        <f>F169/F171</f>
        <v>18.330184749549208</v>
      </c>
      <c r="G173" s="235"/>
      <c r="I173" s="48"/>
      <c r="L173" s="171"/>
      <c r="M173" s="171"/>
      <c r="N173" s="171"/>
      <c r="O173" s="166"/>
    </row>
    <row r="174" spans="2:15" x14ac:dyDescent="0.25">
      <c r="B174" s="6"/>
      <c r="C174" s="89"/>
      <c r="D174" s="89"/>
      <c r="F174" s="89"/>
      <c r="G174" s="165"/>
      <c r="H174" s="178"/>
      <c r="I174" s="48"/>
      <c r="L174" s="48"/>
      <c r="M174" s="48"/>
      <c r="N174" s="48"/>
      <c r="O174" s="6"/>
    </row>
    <row r="175" spans="2:15" ht="20.100000000000001" customHeight="1" x14ac:dyDescent="0.25">
      <c r="B175" s="6"/>
      <c r="C175" s="226" t="s">
        <v>14</v>
      </c>
      <c r="D175" s="227"/>
      <c r="E175" s="179"/>
      <c r="F175" s="240">
        <f>F102/G165</f>
        <v>1583.8410636118203</v>
      </c>
      <c r="G175" s="231"/>
      <c r="H175" s="48"/>
      <c r="I175" s="48"/>
      <c r="L175" s="48"/>
      <c r="M175" s="48"/>
      <c r="N175" s="48"/>
      <c r="O175" s="6"/>
    </row>
    <row r="176" spans="2:15" ht="20.100000000000001" customHeight="1" x14ac:dyDescent="0.25">
      <c r="B176" s="6"/>
      <c r="C176" s="228"/>
      <c r="D176" s="229"/>
      <c r="E176" s="180"/>
      <c r="F176" s="244">
        <f>F175/F35</f>
        <v>4525.2601817480581</v>
      </c>
      <c r="G176" s="233"/>
      <c r="H176" s="48"/>
      <c r="I176" s="48"/>
      <c r="L176" s="48"/>
      <c r="M176" s="48"/>
      <c r="N176" s="48"/>
      <c r="O176" s="6"/>
    </row>
    <row r="177" spans="2:15" ht="20.100000000000001" customHeight="1" x14ac:dyDescent="0.25">
      <c r="B177" s="6"/>
      <c r="H177" s="48"/>
      <c r="I177" s="48"/>
      <c r="L177" s="48"/>
      <c r="M177" s="48"/>
      <c r="N177" s="48"/>
      <c r="O177" s="6"/>
    </row>
    <row r="178" spans="2:15" ht="20.100000000000001" customHeight="1" x14ac:dyDescent="0.25">
      <c r="B178" s="6"/>
      <c r="C178" s="226" t="s">
        <v>73</v>
      </c>
      <c r="D178" s="227"/>
      <c r="E178" s="179"/>
      <c r="F178" s="230">
        <f>(F102+F131)/G165</f>
        <v>2402.9221280854003</v>
      </c>
      <c r="G178" s="231"/>
      <c r="H178" s="48"/>
      <c r="I178" s="48"/>
      <c r="L178" s="48"/>
      <c r="M178" s="48"/>
      <c r="N178" s="48"/>
      <c r="O178" s="6"/>
    </row>
    <row r="179" spans="2:15" ht="20.100000000000001" customHeight="1" x14ac:dyDescent="0.25">
      <c r="B179" s="6"/>
      <c r="C179" s="228"/>
      <c r="D179" s="229"/>
      <c r="E179" s="180"/>
      <c r="F179" s="232">
        <f>F178/F35</f>
        <v>6865.4917945297157</v>
      </c>
      <c r="G179" s="233"/>
      <c r="H179" s="48"/>
      <c r="I179" s="48"/>
      <c r="L179" s="48"/>
      <c r="M179" s="48"/>
      <c r="N179" s="48"/>
    </row>
    <row r="180" spans="2:15" ht="55.5" customHeight="1" x14ac:dyDescent="0.25">
      <c r="B180" s="6"/>
      <c r="C180" s="6"/>
      <c r="D180" s="6"/>
      <c r="E180" s="6"/>
      <c r="F180" s="6"/>
      <c r="G180" s="6"/>
      <c r="H180" s="48"/>
      <c r="I180" s="48"/>
      <c r="J180" s="48"/>
    </row>
    <row r="181" spans="2:15" ht="55.5" customHeight="1" x14ac:dyDescent="0.25">
      <c r="B181" s="6"/>
      <c r="C181" s="6"/>
      <c r="D181" s="6"/>
      <c r="E181" s="6"/>
      <c r="F181" s="6"/>
      <c r="G181" s="6"/>
      <c r="H181" s="48"/>
      <c r="I181" s="48"/>
      <c r="J181" s="48"/>
    </row>
    <row r="182" spans="2:15" ht="55.5" customHeight="1" x14ac:dyDescent="0.25">
      <c r="B182" s="6"/>
      <c r="C182" s="6"/>
      <c r="D182" s="6"/>
      <c r="E182" s="6"/>
      <c r="F182" s="6"/>
      <c r="G182" s="6"/>
      <c r="H182" s="48"/>
      <c r="I182" s="48"/>
      <c r="J182" s="48"/>
    </row>
    <row r="183" spans="2:15" ht="55.5" customHeight="1" x14ac:dyDescent="0.25">
      <c r="B183" s="6"/>
      <c r="C183" s="6"/>
      <c r="D183" s="6"/>
      <c r="E183" s="6"/>
      <c r="F183" s="6"/>
      <c r="G183" s="6"/>
      <c r="H183" s="48"/>
      <c r="I183" s="48"/>
      <c r="J183" s="48"/>
    </row>
    <row r="184" spans="2:15" ht="55.5" customHeight="1" x14ac:dyDescent="0.25">
      <c r="B184" s="6"/>
      <c r="C184" s="6"/>
      <c r="D184" s="6"/>
      <c r="E184" s="6"/>
      <c r="F184" s="6"/>
      <c r="G184" s="6"/>
      <c r="H184" s="48"/>
      <c r="I184" s="48"/>
      <c r="J184" s="48"/>
    </row>
    <row r="185" spans="2:15" ht="55.5" customHeight="1" x14ac:dyDescent="0.25">
      <c r="B185" s="6"/>
      <c r="C185" s="6"/>
      <c r="D185" s="6"/>
      <c r="E185" s="6"/>
      <c r="F185" s="6"/>
      <c r="G185" s="6"/>
      <c r="H185" s="48"/>
      <c r="I185" s="48"/>
      <c r="J185" s="48"/>
    </row>
    <row r="186" spans="2:15" ht="55.5" customHeight="1" x14ac:dyDescent="0.25">
      <c r="B186" s="6"/>
      <c r="C186" s="6"/>
      <c r="D186" s="6"/>
      <c r="E186" s="6"/>
      <c r="F186" s="6"/>
      <c r="G186" s="6"/>
      <c r="H186" s="48"/>
      <c r="I186" s="48"/>
      <c r="J186" s="48"/>
    </row>
    <row r="187" spans="2:15" ht="55.5" customHeight="1" x14ac:dyDescent="0.25">
      <c r="B187" s="6"/>
      <c r="C187" s="6"/>
      <c r="D187" s="6"/>
      <c r="E187" s="6"/>
      <c r="F187" s="6"/>
      <c r="G187" s="6"/>
      <c r="H187" s="48"/>
      <c r="I187" s="48"/>
      <c r="J187" s="48"/>
    </row>
    <row r="188" spans="2:15" ht="55.5" customHeight="1" x14ac:dyDescent="0.25">
      <c r="B188" s="6"/>
      <c r="C188" s="6"/>
      <c r="D188" s="6"/>
      <c r="E188" s="6"/>
      <c r="F188" s="6"/>
      <c r="G188" s="6"/>
      <c r="H188" s="48"/>
      <c r="I188" s="48"/>
      <c r="J188" s="48"/>
    </row>
    <row r="189" spans="2:15" ht="55.5" customHeight="1" x14ac:dyDescent="0.25">
      <c r="B189" s="6"/>
      <c r="C189" s="6"/>
      <c r="D189" s="6"/>
      <c r="E189" s="6"/>
      <c r="F189" s="6"/>
      <c r="G189" s="6"/>
      <c r="H189" s="48"/>
      <c r="I189" s="48"/>
      <c r="J189" s="48"/>
    </row>
    <row r="190" spans="2:15" ht="55.5" customHeight="1" x14ac:dyDescent="0.25">
      <c r="B190" s="6"/>
      <c r="C190" s="6"/>
      <c r="D190" s="6"/>
      <c r="E190" s="6"/>
      <c r="F190" s="6"/>
      <c r="G190" s="6"/>
      <c r="H190" s="48"/>
      <c r="I190" s="48"/>
      <c r="J190" s="48"/>
    </row>
    <row r="191" spans="2:15" ht="55.5" customHeight="1" x14ac:dyDescent="0.25">
      <c r="B191" s="6"/>
      <c r="C191" s="6"/>
      <c r="D191" s="6"/>
      <c r="E191" s="6"/>
      <c r="F191" s="6"/>
      <c r="G191" s="6"/>
      <c r="H191" s="48"/>
      <c r="I191" s="48"/>
      <c r="J191" s="48"/>
    </row>
    <row r="192" spans="2:15" ht="55.5" customHeight="1" x14ac:dyDescent="0.25">
      <c r="B192" s="6"/>
      <c r="C192" s="6"/>
      <c r="D192" s="6"/>
      <c r="E192" s="6"/>
      <c r="F192" s="6"/>
      <c r="G192" s="6"/>
      <c r="H192" s="48"/>
      <c r="I192" s="48"/>
      <c r="J192" s="48"/>
    </row>
    <row r="193" spans="2:10" ht="55.5" customHeight="1" x14ac:dyDescent="0.25">
      <c r="B193" s="6"/>
      <c r="C193" s="6"/>
      <c r="D193" s="6"/>
      <c r="E193" s="6"/>
      <c r="F193" s="6"/>
      <c r="G193" s="6"/>
      <c r="H193" s="48"/>
      <c r="I193" s="48"/>
      <c r="J193" s="48"/>
    </row>
  </sheetData>
  <sheetProtection sheet="1" objects="1" selectLockedCells="1"/>
  <mergeCells count="39">
    <mergeCell ref="C89:E89"/>
    <mergeCell ref="B84:G84"/>
    <mergeCell ref="B30:G30"/>
    <mergeCell ref="B56:G56"/>
    <mergeCell ref="C66:E66"/>
    <mergeCell ref="C75:E75"/>
    <mergeCell ref="B81:G81"/>
    <mergeCell ref="B83:C83"/>
    <mergeCell ref="D64:F64"/>
    <mergeCell ref="B45:G45"/>
    <mergeCell ref="D72:F72"/>
    <mergeCell ref="D77:F77"/>
    <mergeCell ref="B90:G90"/>
    <mergeCell ref="B91:G91"/>
    <mergeCell ref="C92:E92"/>
    <mergeCell ref="C101:E101"/>
    <mergeCell ref="C102:E102"/>
    <mergeCell ref="B105:C105"/>
    <mergeCell ref="C116:E116"/>
    <mergeCell ref="B119:G119"/>
    <mergeCell ref="C128:D128"/>
    <mergeCell ref="D127:F127"/>
    <mergeCell ref="C114:E114"/>
    <mergeCell ref="B25:C28"/>
    <mergeCell ref="C178:D179"/>
    <mergeCell ref="F178:G178"/>
    <mergeCell ref="F179:G179"/>
    <mergeCell ref="F173:G173"/>
    <mergeCell ref="C173:D173"/>
    <mergeCell ref="C131:D131"/>
    <mergeCell ref="B161:G161"/>
    <mergeCell ref="C175:D176"/>
    <mergeCell ref="F175:G175"/>
    <mergeCell ref="C141:E141"/>
    <mergeCell ref="F176:G176"/>
    <mergeCell ref="F156:G156"/>
    <mergeCell ref="F158:G158"/>
    <mergeCell ref="B146:G146"/>
    <mergeCell ref="B135:G135"/>
  </mergeCells>
  <hyperlinks>
    <hyperlink ref="B21" r:id="rId1"/>
    <hyperlink ref="D21" r:id="rId2"/>
    <hyperlink ref="C21" r:id="rId3"/>
  </hyperlinks>
  <pageMargins left="0.23622047244094491" right="0.23622047244094491" top="0.74803149606299213" bottom="0.74803149606299213" header="0.31496062992125984" footer="0.31496062992125984"/>
  <pageSetup paperSize="9" scale="20" orientation="portrait" r:id="rId4"/>
  <rowBreaks count="2" manualBreakCount="2">
    <brk id="79" max="16383" man="1"/>
    <brk id="133" max="16383" man="1"/>
  </rowBreaks>
  <colBreaks count="1" manualBreakCount="1">
    <brk id="2" max="1048575" man="1"/>
  </col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7dd619-d50b-4089-9bb9-9301d49a83e8">
      <Terms xmlns="http://schemas.microsoft.com/office/infopath/2007/PartnerControls"/>
    </lcf76f155ced4ddcb4097134ff3c332f>
    <TaxCatchAll xmlns="71a62dc1-5d03-4178-8ef7-3a2bb9212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E9F74AE96DB048A1F192A808E5E2B5" ma:contentTypeVersion="14" ma:contentTypeDescription="Ein neues Dokument erstellen." ma:contentTypeScope="" ma:versionID="517bcd9007fed810c0d077cb7e8a6758">
  <xsd:schema xmlns:xsd="http://www.w3.org/2001/XMLSchema" xmlns:xs="http://www.w3.org/2001/XMLSchema" xmlns:p="http://schemas.microsoft.com/office/2006/metadata/properties" xmlns:ns2="047dd619-d50b-4089-9bb9-9301d49a83e8" xmlns:ns3="71a62dc1-5d03-4178-8ef7-3a2bb92129e6" targetNamespace="http://schemas.microsoft.com/office/2006/metadata/properties" ma:root="true" ma:fieldsID="44c114b3870aa4164ec76fbc41d737ab" ns2:_="" ns3:_="">
    <xsd:import namespace="047dd619-d50b-4089-9bb9-9301d49a83e8"/>
    <xsd:import namespace="71a62dc1-5d03-4178-8ef7-3a2bb9212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dd619-d50b-4089-9bb9-9301d49a8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8d51b4d-7a18-4720-82a3-ed08fc58fd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62dc1-5d03-4178-8ef7-3a2bb92129e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41140bb-04e5-4a7f-8691-3d54c1160157}" ma:internalName="TaxCatchAll" ma:showField="CatchAllData" ma:web="71a62dc1-5d03-4178-8ef7-3a2bb9212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DEE0BA-5D7C-4C4E-88FB-0082E0646E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EEB1CC-8ED3-4720-8214-1C834F7BD9F4}">
  <ds:schemaRefs>
    <ds:schemaRef ds:uri="29e1f850-3818-461f-b46e-4e453de1990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07d14aa-229c-4a01-ac2b-7182128e453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D523D6-A1B6-47AD-9189-6B1D1DE251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Wirtschaftlichkeit Fischzucht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Stuppner Hermann</dc:creator>
  <cp:lastModifiedBy>Freund Gualtieri Victor</cp:lastModifiedBy>
  <cp:lastPrinted>2018-08-01T08:13:36Z</cp:lastPrinted>
  <dcterms:created xsi:type="dcterms:W3CDTF">2015-12-02T13:49:58Z</dcterms:created>
  <dcterms:modified xsi:type="dcterms:W3CDTF">2018-08-01T08:20:15Z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0x01010015E9F74AE96DB048A1F192A808E5E2B5</vt:lpwstr>
  </property>
</Properties>
</file>